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370" windowHeight="10890" activeTab="0"/>
  </bookViews>
  <sheets>
    <sheet name="январь " sheetId="1" r:id="rId1"/>
  </sheets>
  <definedNames>
    <definedName name="_xlnm.Print_Area" localSheetId="0">'январь '!$A$1:$P$175</definedName>
  </definedNames>
  <calcPr fullCalcOnLoad="1"/>
</workbook>
</file>

<file path=xl/sharedStrings.xml><?xml version="1.0" encoding="utf-8"?>
<sst xmlns="http://schemas.openxmlformats.org/spreadsheetml/2006/main" count="153" uniqueCount="149">
  <si>
    <t>(руб)</t>
  </si>
  <si>
    <t>Наименование показателя</t>
  </si>
  <si>
    <t>Сумма на год, ВСЕГО</t>
  </si>
  <si>
    <t>В том числе:</t>
  </si>
  <si>
    <t xml:space="preserve">Январь 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</si>
  <si>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</si>
  <si>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</si>
  <si>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</si>
  <si>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</si>
  <si>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</si>
  <si>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</si>
  <si>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</si>
  <si>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</si>
  <si>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</si>
  <si>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</si>
  <si>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</si>
  <si>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Остатки на счете на начало месяца</t>
  </si>
  <si>
    <t>Кассовые поступления - ВСЕГО:</t>
  </si>
  <si>
    <t>Налоговые и неналоговые доходы:</t>
  </si>
  <si>
    <t>Единый сельскохозяйственный налог</t>
  </si>
  <si>
    <t>Земельный налог:</t>
  </si>
  <si>
    <t>Безвозмездные поступления</t>
  </si>
  <si>
    <t>Кассовые выплаты – всего:</t>
  </si>
  <si>
    <t>Расходы:</t>
  </si>
  <si>
    <t>Центральный аппарат</t>
  </si>
  <si>
    <t>Другие общегосударственные вопросы</t>
  </si>
  <si>
    <t>Национальная оборона. Мобилизационная и вневойсковая подготовка.</t>
  </si>
  <si>
    <t>Благоустройство</t>
  </si>
  <si>
    <t>Культура, кинематография, средства массовой информации</t>
  </si>
  <si>
    <t>Социальная политика</t>
  </si>
  <si>
    <t>Сальдо операций по поступлениям и выплатам</t>
  </si>
  <si>
    <t>Остатки на счете на конец месяца:</t>
  </si>
  <si>
    <t>Национальная безопасность и правоохранительная деятельность</t>
  </si>
  <si>
    <t>903 0104 01 1 02 90090 244 226</t>
  </si>
  <si>
    <t>903 0113 08 3 01 20210 244 290</t>
  </si>
  <si>
    <t>903 0104 02 0 01 20030 244 225</t>
  </si>
  <si>
    <t>903 0104 02 0 01 20030 244 226</t>
  </si>
  <si>
    <t>903 0104 02 0 01 20040 244 226</t>
  </si>
  <si>
    <t>903 0104 02 0 01 20050 244 225</t>
  </si>
  <si>
    <t xml:space="preserve">903 0104 02 0 01 20050 244 226 </t>
  </si>
  <si>
    <t>903 0104 03 0 02 20070 244 225</t>
  </si>
  <si>
    <t>903 0502 06 1 01 90050 851</t>
  </si>
  <si>
    <t>903 0502 06 1 01 90050 852</t>
  </si>
  <si>
    <t>903 0502 06 2 01 90080 244 226</t>
  </si>
  <si>
    <t>903 0503 07 0 01 20190 244 222</t>
  </si>
  <si>
    <t>903 0503 07 0 01 20190 244 225</t>
  </si>
  <si>
    <t>903 0503 07 0 01 20190 244 226</t>
  </si>
  <si>
    <t>903 0503 07 0 01 90060 244 226</t>
  </si>
  <si>
    <t xml:space="preserve">903 0503 07 0 01 90110 244 226 </t>
  </si>
  <si>
    <t>903 0801 08 1 01 90100 244 226</t>
  </si>
  <si>
    <t>903 0801 08 3 01 20210 244 290</t>
  </si>
  <si>
    <t>903 0801 08 4 01 90040 111</t>
  </si>
  <si>
    <t>903 0801 08 4 01 90040 119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</si>
  <si>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</si>
  <si>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</si>
  <si>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</si>
  <si>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</si>
  <si>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 xml:space="preserve">Дотация бюджетам сельских поселений на выравнивание бюджетной обеспеченности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</si>
  <si>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</si>
  <si>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</si>
  <si>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расхождение</t>
  </si>
  <si>
    <t>(подпись)</t>
  </si>
  <si>
    <t>(расшифровка подписи)</t>
  </si>
  <si>
    <t xml:space="preserve">182 1 01 02010 01 1000 110  </t>
  </si>
  <si>
    <t>182 1 05 03010 01 1000 110</t>
  </si>
  <si>
    <t>182 1 05 03010 01 2100 110</t>
  </si>
  <si>
    <t xml:space="preserve">182 1 06 01030 10 1000 110   </t>
  </si>
  <si>
    <t xml:space="preserve">182 1 06 01030 10 2100 110   </t>
  </si>
  <si>
    <t>182 1 06 06033 10 1000 110</t>
  </si>
  <si>
    <t>182 1 06 06033 10 2100 110</t>
  </si>
  <si>
    <t>182 1 06 06043 10 1000 110</t>
  </si>
  <si>
    <t>182 1 06 06043 10 2100 110</t>
  </si>
  <si>
    <t xml:space="preserve">182 1 01 02020 01 2100 110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</si>
  <si>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</si>
  <si>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</si>
  <si>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Истопнитель: Ведущий специалист-финансист</t>
  </si>
  <si>
    <t>905 0104 01 3 0100040 852 290</t>
  </si>
  <si>
    <t>Резервный фонд</t>
  </si>
  <si>
    <t>90501040130100040244221</t>
  </si>
  <si>
    <t>Дорожный фонд</t>
  </si>
  <si>
    <t>90505023090010280244223</t>
  </si>
  <si>
    <t>Образование</t>
  </si>
  <si>
    <t>Физическая культура и спорт</t>
  </si>
  <si>
    <t xml:space="preserve">182 1 01 02010 01 3000 110  </t>
  </si>
  <si>
    <t xml:space="preserve">182 1 01 02030 01 2100 110  </t>
  </si>
  <si>
    <t>90508010420180340111211</t>
  </si>
  <si>
    <t>90508010420180340119213</t>
  </si>
  <si>
    <t>Доходы от использования имущества, находящегося в государственной и муниципальной собственности</t>
  </si>
  <si>
    <t>903 1 11 05035 10 0000 120</t>
  </si>
  <si>
    <t>Глава местной администрации (исполнительно-распорядительного органа муниципального образования)</t>
  </si>
  <si>
    <t>90301020150200040121211</t>
  </si>
  <si>
    <t>Жилищно-коммунальное хозяйство</t>
  </si>
  <si>
    <t>90301020150200040129213</t>
  </si>
  <si>
    <t>90305030340210200244310</t>
  </si>
  <si>
    <t>Глава Майдаковского сельского поселения</t>
  </si>
  <si>
    <t>/Г.В.Рябинина</t>
  </si>
  <si>
    <t>И.Г.Мусатова</t>
  </si>
  <si>
    <t xml:space="preserve">903 1 13 01995 10 0000 130   </t>
  </si>
  <si>
    <t>903 2 02 29999 10 0000 150</t>
  </si>
  <si>
    <t>903 2 02 40014 10 0000 150</t>
  </si>
  <si>
    <t>903 2 02 35118 10 0000 150</t>
  </si>
  <si>
    <t>903 2 02 15001 10 0000 150</t>
  </si>
  <si>
    <t>903 2 02 15002 10 0000 150</t>
  </si>
  <si>
    <t>Другие вопосы в области национальной экономики</t>
  </si>
  <si>
    <t>Национальная экономика:</t>
  </si>
  <si>
    <t>903 2 02 25519 10 0000 150</t>
  </si>
  <si>
    <t>90301040130100020244</t>
  </si>
  <si>
    <t>90301040130100020121</t>
  </si>
  <si>
    <t>90301040130100020129</t>
  </si>
  <si>
    <t>90301040110110010244</t>
  </si>
  <si>
    <t>90301113090010120870</t>
  </si>
  <si>
    <t>01133090010220853</t>
  </si>
  <si>
    <t>90302033190051180121</t>
  </si>
  <si>
    <t>90302033190051180129</t>
  </si>
  <si>
    <t>90303100500110110244</t>
  </si>
  <si>
    <t>90304090242310200244</t>
  </si>
  <si>
    <t>90304123090010340244</t>
  </si>
  <si>
    <t>90305010610210280244</t>
  </si>
  <si>
    <t>90305020642210320244</t>
  </si>
  <si>
    <t>90305030310110070244</t>
  </si>
  <si>
    <t>90305030332010300244</t>
  </si>
  <si>
    <t>90305030340110100244</t>
  </si>
  <si>
    <t>90305030340510500244</t>
  </si>
  <si>
    <t>90305030340610600244</t>
  </si>
  <si>
    <t>90507053090010180244</t>
  </si>
  <si>
    <t>90308010410100040111</t>
  </si>
  <si>
    <t>90308010410100040119</t>
  </si>
  <si>
    <t>903080104102S0340111</t>
  </si>
  <si>
    <t>903080104102S0340119</t>
  </si>
  <si>
    <t>90308010410280340111</t>
  </si>
  <si>
    <t>90308010410280340119</t>
  </si>
  <si>
    <t>90308010410100040244</t>
  </si>
  <si>
    <t>90308010410100040851</t>
  </si>
  <si>
    <t>90308010450610011244</t>
  </si>
  <si>
    <t>90308010452400400111</t>
  </si>
  <si>
    <t>90308010452400400119</t>
  </si>
  <si>
    <t>90308010452400400244</t>
  </si>
  <si>
    <t>90308010452680340111</t>
  </si>
  <si>
    <t>90308010452680340119</t>
  </si>
  <si>
    <t>903080104525S0340111</t>
  </si>
  <si>
    <t>903080104525S0340119</t>
  </si>
  <si>
    <t>90310013090000070321</t>
  </si>
  <si>
    <t>90311020440100160244</t>
  </si>
  <si>
    <t>90311020340210200244</t>
  </si>
  <si>
    <t>Обеспечение проведения выборов и референдумов</t>
  </si>
  <si>
    <t>90301073090000080244</t>
  </si>
  <si>
    <t>01133090010230244</t>
  </si>
  <si>
    <t>" 01 " янвря 2020 год.</t>
  </si>
  <si>
    <t>КАССОВЫЙ ПЛАН на2020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</si>
</sst>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#,##0.00_ ;\-#,##0.00\ "/>
    <numFmt numFmtId="187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b/>
      <sz val="10"/>
      <color rgb="FF000000"/>
      <name val="Arial CYR"/>
      <family val="0"/>
    </font>
    <font>
      <sz val="11"/>
      <color rgb="FF3F3F76"/>
      <name val="Tw Cen MT"/>
      <family val="2"/>
    </font>
    <font>
      <b/>
      <sz val="11"/>
      <color rgb="FF3F3F3F"/>
      <name val="Tw Cen MT"/>
      <family val="2"/>
    </font>
    <font>
      <b/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b/>
      <sz val="11"/>
      <color theme="1"/>
      <name val="Tw Cen MT"/>
      <family val="2"/>
    </font>
    <font>
      <b/>
      <sz val="11"/>
      <color theme="0"/>
      <name val="Tw Cen MT"/>
      <family val="2"/>
    </font>
    <font>
      <b/>
      <sz val="18"/>
      <color theme="3"/>
      <name val="Tw Cen MT"/>
      <family val="2"/>
    </font>
    <font>
      <sz val="11"/>
      <color rgb="FF9C6500"/>
      <name val="Tw Cen MT"/>
      <family val="2"/>
    </font>
    <font>
      <sz val="11"/>
      <color rgb="FF9C0006"/>
      <name val="Tw Cen MT"/>
      <family val="2"/>
    </font>
    <font>
      <i/>
      <sz val="11"/>
      <color rgb="FF7F7F7F"/>
      <name val="Tw Cen MT"/>
      <family val="2"/>
    </font>
    <font>
      <sz val="11"/>
      <color rgb="FFFA7D00"/>
      <name val="Tw Cen MT"/>
      <family val="2"/>
    </font>
    <font>
      <sz val="11"/>
      <color rgb="FFFF0000"/>
      <name val="Tw Cen MT"/>
      <family val="2"/>
    </font>
    <font>
      <sz val="11"/>
      <color rgb="FF006100"/>
      <name val="Tw Cen MT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35" fillId="19" borderId="1">
      <alignment horizontal="right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1" xfId="0" applyFont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center" vertical="top"/>
    </xf>
    <xf numFmtId="4" fontId="3" fillId="4" borderId="11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4" borderId="1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4" borderId="11" xfId="0" applyFont="1" applyFill="1" applyBorder="1" applyAlignment="1">
      <alignment/>
    </xf>
    <xf numFmtId="4" fontId="5" fillId="4" borderId="11" xfId="0" applyNumberFormat="1" applyFont="1" applyFill="1" applyBorder="1" applyAlignment="1">
      <alignment horizontal="center" vertical="top"/>
    </xf>
    <xf numFmtId="0" fontId="3" fillId="4" borderId="11" xfId="0" applyFont="1" applyFill="1" applyBorder="1" applyAlignment="1">
      <alignment vertical="top" wrapText="1"/>
    </xf>
    <xf numFmtId="0" fontId="7" fillId="0" borderId="0" xfId="0" applyFont="1" applyAlignment="1">
      <alignment/>
    </xf>
    <xf numFmtId="4" fontId="6" fillId="4" borderId="11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4" fontId="6" fillId="4" borderId="11" xfId="0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" fontId="3" fillId="4" borderId="11" xfId="0" applyNumberFormat="1" applyFont="1" applyFill="1" applyBorder="1" applyAlignment="1">
      <alignment horizontal="center" vertical="top"/>
    </xf>
    <xf numFmtId="4" fontId="6" fillId="4" borderId="11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51" fillId="0" borderId="1" xfId="33" applyNumberFormat="1" applyFont="1" applyFill="1" applyAlignment="1" applyProtection="1">
      <alignment horizontal="center" vertical="top" shrinkToFit="1"/>
      <protection/>
    </xf>
    <xf numFmtId="4" fontId="51" fillId="0" borderId="1" xfId="33" applyNumberFormat="1" applyFont="1" applyFill="1" applyProtection="1">
      <alignment horizontal="right" vertical="top" shrinkToFit="1"/>
      <protection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35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4" fontId="3" fillId="9" borderId="11" xfId="0" applyNumberFormat="1" applyFont="1" applyFill="1" applyBorder="1" applyAlignment="1">
      <alignment horizontal="center" vertical="top" wrapText="1"/>
    </xf>
    <xf numFmtId="0" fontId="7" fillId="9" borderId="11" xfId="0" applyFont="1" applyFill="1" applyBorder="1" applyAlignment="1">
      <alignment vertical="top" wrapText="1"/>
    </xf>
    <xf numFmtId="4" fontId="6" fillId="9" borderId="11" xfId="0" applyNumberFormat="1" applyFont="1" applyFill="1" applyBorder="1" applyAlignment="1">
      <alignment horizontal="center" vertical="top" wrapText="1"/>
    </xf>
    <xf numFmtId="4" fontId="7" fillId="9" borderId="11" xfId="0" applyNumberFormat="1" applyFont="1" applyFill="1" applyBorder="1" applyAlignment="1">
      <alignment horizontal="center" vertical="top" wrapText="1"/>
    </xf>
    <xf numFmtId="4" fontId="6" fillId="9" borderId="11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4" fontId="4" fillId="9" borderId="11" xfId="0" applyNumberFormat="1" applyFont="1" applyFill="1" applyBorder="1" applyAlignment="1">
      <alignment horizontal="center" vertical="top"/>
    </xf>
    <xf numFmtId="4" fontId="4" fillId="9" borderId="11" xfId="0" applyNumberFormat="1" applyFont="1" applyFill="1" applyBorder="1" applyAlignment="1">
      <alignment horizontal="center" vertical="top" wrapText="1"/>
    </xf>
    <xf numFmtId="0" fontId="6" fillId="9" borderId="11" xfId="0" applyFont="1" applyFill="1" applyBorder="1" applyAlignment="1">
      <alignment/>
    </xf>
    <xf numFmtId="4" fontId="6" fillId="9" borderId="11" xfId="0" applyNumberFormat="1" applyFont="1" applyFill="1" applyBorder="1" applyAlignment="1">
      <alignment horizontal="center" vertical="top"/>
    </xf>
    <xf numFmtId="0" fontId="10" fillId="4" borderId="11" xfId="0" applyFont="1" applyFill="1" applyBorder="1" applyAlignment="1">
      <alignment wrapText="1"/>
    </xf>
    <xf numFmtId="0" fontId="10" fillId="4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4" borderId="11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 wrapText="1"/>
    </xf>
    <xf numFmtId="49" fontId="10" fillId="34" borderId="11" xfId="0" applyNumberFormat="1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3" fontId="12" fillId="34" borderId="11" xfId="0" applyNumberFormat="1" applyFont="1" applyFill="1" applyBorder="1" applyAlignment="1">
      <alignment horizontal="left" vertical="top" wrapText="1"/>
    </xf>
    <xf numFmtId="0" fontId="13" fillId="9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9" borderId="11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4" fontId="6" fillId="9" borderId="14" xfId="0" applyNumberFormat="1" applyFont="1" applyFill="1" applyBorder="1" applyAlignment="1">
      <alignment horizontal="center" vertical="top" wrapText="1"/>
    </xf>
    <xf numFmtId="4" fontId="6" fillId="9" borderId="15" xfId="0" applyNumberFormat="1" applyFont="1" applyFill="1" applyBorder="1" applyAlignment="1">
      <alignment horizontal="center" vertical="top" wrapText="1"/>
    </xf>
    <xf numFmtId="4" fontId="6" fillId="9" borderId="11" xfId="0" applyNumberFormat="1" applyFont="1" applyFill="1" applyBorder="1" applyAlignment="1">
      <alignment horizontal="center"/>
    </xf>
    <xf numFmtId="4" fontId="6" fillId="9" borderId="14" xfId="0" applyNumberFormat="1" applyFont="1" applyFill="1" applyBorder="1" applyAlignment="1">
      <alignment horizontal="center" wrapText="1"/>
    </xf>
    <xf numFmtId="4" fontId="6" fillId="9" borderId="15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view="pageBreakPreview" zoomScaleNormal="85" zoomScaleSheetLayoutView="100" zoomScalePageLayoutView="0" workbookViewId="0" topLeftCell="A1">
      <pane xSplit="3" ySplit="8" topLeftCell="D1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64" sqref="E164"/>
    </sheetView>
  </sheetViews>
  <sheetFormatPr defaultColWidth="9.00390625" defaultRowHeight="12.75"/>
  <cols>
    <col min="1" max="1" width="18.375" style="5" customWidth="1"/>
    <col min="2" max="2" width="15.875" style="9" customWidth="1"/>
    <col min="3" max="3" width="15.75390625" style="6" customWidth="1"/>
    <col min="4" max="4" width="12.125" style="6" customWidth="1"/>
    <col min="5" max="5" width="12.375" style="6" customWidth="1"/>
    <col min="6" max="6" width="13.125" style="6" customWidth="1"/>
    <col min="7" max="7" width="11.625" style="6" customWidth="1"/>
    <col min="8" max="8" width="12.125" style="6" customWidth="1"/>
    <col min="9" max="9" width="13.125" style="6" customWidth="1"/>
    <col min="10" max="10" width="12.625" style="6" customWidth="1"/>
    <col min="11" max="11" width="11.75390625" style="6" customWidth="1"/>
    <col min="12" max="12" width="12.00390625" style="6" customWidth="1"/>
    <col min="13" max="13" width="11.875" style="6" customWidth="1"/>
    <col min="14" max="14" width="12.00390625" style="6" customWidth="1"/>
    <col min="15" max="15" width="11.75390625" style="6" customWidth="1"/>
    <col min="16" max="16" width="7.875" style="4" customWidth="1"/>
    <col min="17" max="16384" width="9.125" style="5" customWidth="1"/>
  </cols>
  <sheetData>
    <row r="1" spans="1:15" ht="12.75">
      <c r="A1" s="68" t="s">
        <v>148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6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2.75" hidden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ht="12.75" hidden="1">
      <c r="O4" s="6" t="s">
        <v>0</v>
      </c>
    </row>
    <row r="5" spans="1:16" s="7" customFormat="1" ht="12.75" customHeight="1">
      <c r="A5" s="69" t="s">
        <v>1</v>
      </c>
      <c r="B5" s="71" t="s">
        <v>2</v>
      </c>
      <c r="C5" s="71" t="s">
        <v>2</v>
      </c>
      <c r="D5" s="73" t="s">
        <v>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 t="s">
        <v>60</v>
      </c>
    </row>
    <row r="6" spans="1:16" s="7" customFormat="1" ht="23.25" customHeight="1">
      <c r="A6" s="70"/>
      <c r="B6" s="72"/>
      <c r="C6" s="72"/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1" t="s">
        <v>13</v>
      </c>
      <c r="N6" s="51" t="s">
        <v>14</v>
      </c>
      <c r="O6" s="51" t="s">
        <v>15</v>
      </c>
      <c r="P6" s="75"/>
    </row>
    <row r="7" spans="1:16" s="15" customFormat="1" ht="12.75" hidden="1">
      <c r="A7" s="52" t="s">
        <v>16</v>
      </c>
      <c r="B7" s="53">
        <v>0</v>
      </c>
      <c r="C7" s="54">
        <v>0</v>
      </c>
      <c r="D7" s="54">
        <f>B165</f>
        <v>0</v>
      </c>
      <c r="E7" s="54">
        <f>D165</f>
        <v>0</v>
      </c>
      <c r="F7" s="54">
        <f aca="true" t="shared" si="0" ref="F7:N7">E165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>N165</f>
        <v>0</v>
      </c>
      <c r="P7" s="54">
        <f>B7-C7</f>
        <v>0</v>
      </c>
    </row>
    <row r="8" spans="1:16" s="7" customFormat="1" ht="12.75">
      <c r="A8" s="55" t="s">
        <v>17</v>
      </c>
      <c r="B8" s="56">
        <f>B9+B32</f>
        <v>10060781.72</v>
      </c>
      <c r="C8" s="56">
        <f>C9+C32</f>
        <v>10060781.72</v>
      </c>
      <c r="D8" s="56">
        <f>D9+D32</f>
        <v>881915.5700000001</v>
      </c>
      <c r="E8" s="56">
        <f>E9+E32</f>
        <v>766238.7000000001</v>
      </c>
      <c r="F8" s="56">
        <f aca="true" t="shared" si="1" ref="F8:O8">F9+F32</f>
        <v>787138.7000000001</v>
      </c>
      <c r="G8" s="56">
        <f>G9+G32</f>
        <v>902515.2000000001</v>
      </c>
      <c r="H8" s="56">
        <f>H9+H32</f>
        <v>780238.7000000001</v>
      </c>
      <c r="I8" s="56">
        <f t="shared" si="1"/>
        <v>783238.7000000001</v>
      </c>
      <c r="J8" s="56">
        <f t="shared" si="1"/>
        <v>922815.2000000001</v>
      </c>
      <c r="K8" s="56">
        <f t="shared" si="1"/>
        <v>798438.7000000001</v>
      </c>
      <c r="L8" s="56">
        <f t="shared" si="1"/>
        <v>816038.7000000001</v>
      </c>
      <c r="M8" s="56">
        <f t="shared" si="1"/>
        <v>942815.2000000001</v>
      </c>
      <c r="N8" s="56">
        <f t="shared" si="1"/>
        <v>819138.7000000001</v>
      </c>
      <c r="O8" s="56">
        <f t="shared" si="1"/>
        <v>860249.65</v>
      </c>
      <c r="P8" s="56">
        <f aca="true" t="shared" si="2" ref="P8:P78">B8-C8</f>
        <v>0</v>
      </c>
    </row>
    <row r="9" spans="1:16" s="8" customFormat="1" ht="13.5">
      <c r="A9" s="16" t="s">
        <v>18</v>
      </c>
      <c r="B9" s="17">
        <f aca="true" t="shared" si="3" ref="B9:P9">B10+B15+B18+B21+B28+B30</f>
        <v>1768142.6900000002</v>
      </c>
      <c r="C9" s="17">
        <f t="shared" si="3"/>
        <v>1768142.6900000002</v>
      </c>
      <c r="D9" s="17">
        <f t="shared" si="3"/>
        <v>162112.22999999998</v>
      </c>
      <c r="E9" s="17">
        <f>E10+E15+E18+E21+E28+E30</f>
        <v>89561.86</v>
      </c>
      <c r="F9" s="17">
        <f t="shared" si="3"/>
        <v>110461.86</v>
      </c>
      <c r="G9" s="17">
        <f t="shared" si="3"/>
        <v>182711.86</v>
      </c>
      <c r="H9" s="17">
        <f t="shared" si="3"/>
        <v>103561.86</v>
      </c>
      <c r="I9" s="17">
        <f t="shared" si="3"/>
        <v>106561.86</v>
      </c>
      <c r="J9" s="17">
        <f t="shared" si="3"/>
        <v>203011.86</v>
      </c>
      <c r="K9" s="17">
        <f t="shared" si="3"/>
        <v>121761.86</v>
      </c>
      <c r="L9" s="17">
        <f t="shared" si="3"/>
        <v>139361.86</v>
      </c>
      <c r="M9" s="17">
        <f t="shared" si="3"/>
        <v>223011.86</v>
      </c>
      <c r="N9" s="17">
        <f t="shared" si="3"/>
        <v>142461.86</v>
      </c>
      <c r="O9" s="17">
        <f t="shared" si="3"/>
        <v>183561.86</v>
      </c>
      <c r="P9" s="17">
        <f t="shared" si="3"/>
        <v>0</v>
      </c>
    </row>
    <row r="10" spans="1:16" ht="87" customHeight="1">
      <c r="A10" s="57" t="s">
        <v>53</v>
      </c>
      <c r="B10" s="20">
        <f>B11+B13+B12+B14</f>
        <v>630000.37</v>
      </c>
      <c r="C10" s="10">
        <f>C11+C13+C14</f>
        <v>630000.37</v>
      </c>
      <c r="D10" s="10">
        <f>D11+D12+D13+D14</f>
        <v>20000.37</v>
      </c>
      <c r="E10" s="10">
        <f aca="true" t="shared" si="4" ref="E10:O10">E11+E12+E13+E14</f>
        <v>39800</v>
      </c>
      <c r="F10" s="10">
        <f t="shared" si="4"/>
        <v>60000</v>
      </c>
      <c r="G10" s="10">
        <f t="shared" si="4"/>
        <v>48400</v>
      </c>
      <c r="H10" s="10">
        <f t="shared" si="4"/>
        <v>53300</v>
      </c>
      <c r="I10" s="10">
        <f t="shared" si="4"/>
        <v>57000</v>
      </c>
      <c r="J10" s="10">
        <f t="shared" si="4"/>
        <v>59000</v>
      </c>
      <c r="K10" s="10">
        <f t="shared" si="4"/>
        <v>59500</v>
      </c>
      <c r="L10" s="10">
        <f t="shared" si="4"/>
        <v>59000</v>
      </c>
      <c r="M10" s="10">
        <f t="shared" si="4"/>
        <v>55000</v>
      </c>
      <c r="N10" s="10">
        <f t="shared" si="4"/>
        <v>60000</v>
      </c>
      <c r="O10" s="10">
        <f t="shared" si="4"/>
        <v>59000</v>
      </c>
      <c r="P10" s="20">
        <f>P11</f>
        <v>0</v>
      </c>
    </row>
    <row r="11" spans="1:16" ht="25.5">
      <c r="A11" s="1" t="s">
        <v>63</v>
      </c>
      <c r="B11" s="12">
        <f>C11</f>
        <v>630000.37</v>
      </c>
      <c r="C11" s="10">
        <f>SUM(D11:O11)</f>
        <v>630000.37</v>
      </c>
      <c r="D11" s="40">
        <v>20000.37</v>
      </c>
      <c r="E11" s="40">
        <v>39800</v>
      </c>
      <c r="F11" s="40">
        <v>60000</v>
      </c>
      <c r="G11" s="40">
        <v>48400</v>
      </c>
      <c r="H11" s="40">
        <v>53300</v>
      </c>
      <c r="I11" s="40">
        <v>57000</v>
      </c>
      <c r="J11" s="40">
        <v>59000</v>
      </c>
      <c r="K11" s="40">
        <v>59500</v>
      </c>
      <c r="L11" s="12">
        <v>59000</v>
      </c>
      <c r="M11" s="12">
        <v>55000</v>
      </c>
      <c r="N11" s="12">
        <v>60000</v>
      </c>
      <c r="O11" s="12">
        <v>59000</v>
      </c>
      <c r="P11" s="22">
        <f t="shared" si="2"/>
        <v>0</v>
      </c>
    </row>
    <row r="12" spans="1:16" ht="25.5">
      <c r="A12" s="1" t="s">
        <v>83</v>
      </c>
      <c r="B12" s="12">
        <f aca="true" t="shared" si="5" ref="B12:B81">C12</f>
        <v>0</v>
      </c>
      <c r="C12" s="10">
        <f>SUM(D12:O12)</f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22">
        <f t="shared" si="2"/>
        <v>0</v>
      </c>
    </row>
    <row r="13" spans="1:16" ht="25.5">
      <c r="A13" s="1" t="s">
        <v>72</v>
      </c>
      <c r="B13" s="12">
        <f t="shared" si="5"/>
        <v>0</v>
      </c>
      <c r="C13" s="10">
        <f>SUM(D13:O13)</f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2">
        <f>B13-C13</f>
        <v>0</v>
      </c>
    </row>
    <row r="14" spans="1:16" ht="25.5">
      <c r="A14" s="1" t="s">
        <v>84</v>
      </c>
      <c r="B14" s="12">
        <f t="shared" si="5"/>
        <v>0</v>
      </c>
      <c r="C14" s="10">
        <f>SUM(D14:O14)</f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22">
        <f>B14-C14</f>
        <v>0</v>
      </c>
    </row>
    <row r="15" spans="1:16" ht="36">
      <c r="A15" s="58" t="s">
        <v>19</v>
      </c>
      <c r="B15" s="12">
        <f t="shared" si="5"/>
        <v>0</v>
      </c>
      <c r="C15" s="10">
        <f aca="true" t="shared" si="6" ref="C15:P15">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0">
        <f t="shared" si="6"/>
        <v>0</v>
      </c>
      <c r="K15" s="10">
        <f t="shared" si="6"/>
        <v>0</v>
      </c>
      <c r="L15" s="10">
        <f t="shared" si="6"/>
        <v>0</v>
      </c>
      <c r="M15" s="10">
        <f t="shared" si="6"/>
        <v>0</v>
      </c>
      <c r="N15" s="10">
        <f t="shared" si="6"/>
        <v>0</v>
      </c>
      <c r="O15" s="10">
        <f t="shared" si="6"/>
        <v>0</v>
      </c>
      <c r="P15" s="20">
        <f t="shared" si="6"/>
        <v>0</v>
      </c>
    </row>
    <row r="16" spans="1:16" ht="24" hidden="1">
      <c r="A16" s="59" t="s">
        <v>64</v>
      </c>
      <c r="B16" s="12">
        <f t="shared" si="5"/>
        <v>0</v>
      </c>
      <c r="C16" s="10">
        <f>SUM(D16:O16)</f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2">
        <f t="shared" si="2"/>
        <v>0</v>
      </c>
    </row>
    <row r="17" spans="1:16" ht="24" hidden="1">
      <c r="A17" s="59" t="s">
        <v>65</v>
      </c>
      <c r="B17" s="12">
        <f t="shared" si="5"/>
        <v>0</v>
      </c>
      <c r="C17" s="10">
        <f>SUM(D17:O17)</f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22">
        <f t="shared" si="2"/>
        <v>0</v>
      </c>
    </row>
    <row r="18" spans="1:16" ht="108">
      <c r="A18" s="58" t="s">
        <v>73</v>
      </c>
      <c r="B18" s="36">
        <f t="shared" si="5"/>
        <v>100000</v>
      </c>
      <c r="C18" s="10">
        <f aca="true" t="shared" si="7" ref="C18:P18">C19+C20</f>
        <v>100000</v>
      </c>
      <c r="D18" s="10">
        <f t="shared" si="7"/>
        <v>1100</v>
      </c>
      <c r="E18" s="10">
        <f t="shared" si="7"/>
        <v>500</v>
      </c>
      <c r="F18" s="10">
        <f t="shared" si="7"/>
        <v>1200</v>
      </c>
      <c r="G18" s="10">
        <f t="shared" si="7"/>
        <v>1300</v>
      </c>
      <c r="H18" s="10">
        <f t="shared" si="7"/>
        <v>1000</v>
      </c>
      <c r="I18" s="10">
        <f t="shared" si="7"/>
        <v>300</v>
      </c>
      <c r="J18" s="10">
        <f t="shared" si="7"/>
        <v>1000</v>
      </c>
      <c r="K18" s="10">
        <f t="shared" si="7"/>
        <v>6000</v>
      </c>
      <c r="L18" s="10">
        <f t="shared" si="7"/>
        <v>10100</v>
      </c>
      <c r="M18" s="10">
        <f t="shared" si="7"/>
        <v>11000</v>
      </c>
      <c r="N18" s="10">
        <f t="shared" si="7"/>
        <v>11200</v>
      </c>
      <c r="O18" s="10">
        <f t="shared" si="7"/>
        <v>55300</v>
      </c>
      <c r="P18" s="20">
        <f t="shared" si="7"/>
        <v>0</v>
      </c>
    </row>
    <row r="19" spans="1:16" ht="25.5">
      <c r="A19" s="1" t="s">
        <v>66</v>
      </c>
      <c r="B19" s="12">
        <f t="shared" si="5"/>
        <v>100000</v>
      </c>
      <c r="C19" s="10">
        <f>SUM(D19:O19)</f>
        <v>100000</v>
      </c>
      <c r="D19" s="12">
        <v>1100</v>
      </c>
      <c r="E19" s="12">
        <v>500</v>
      </c>
      <c r="F19" s="12">
        <v>1200</v>
      </c>
      <c r="G19" s="12">
        <v>1300</v>
      </c>
      <c r="H19" s="12">
        <v>1000</v>
      </c>
      <c r="I19" s="12">
        <v>300</v>
      </c>
      <c r="J19" s="12">
        <v>1000</v>
      </c>
      <c r="K19" s="12">
        <v>6000</v>
      </c>
      <c r="L19" s="12">
        <v>10100</v>
      </c>
      <c r="M19" s="12">
        <v>11000</v>
      </c>
      <c r="N19" s="12">
        <v>11200</v>
      </c>
      <c r="O19" s="12">
        <v>55300</v>
      </c>
      <c r="P19" s="22">
        <f t="shared" si="2"/>
        <v>0</v>
      </c>
    </row>
    <row r="20" spans="1:16" ht="25.5">
      <c r="A20" s="1" t="s">
        <v>67</v>
      </c>
      <c r="B20" s="12">
        <f t="shared" si="5"/>
        <v>0</v>
      </c>
      <c r="C20" s="10">
        <f>SUM(D20:O20)</f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2">
        <f t="shared" si="2"/>
        <v>0</v>
      </c>
    </row>
    <row r="21" spans="1:16" s="8" customFormat="1" ht="13.5">
      <c r="A21" s="60" t="s">
        <v>20</v>
      </c>
      <c r="B21" s="12">
        <f t="shared" si="5"/>
        <v>835000</v>
      </c>
      <c r="C21" s="13">
        <f aca="true" t="shared" si="8" ref="C21:P21">C22+C25</f>
        <v>835000</v>
      </c>
      <c r="D21" s="13">
        <f t="shared" si="8"/>
        <v>117750</v>
      </c>
      <c r="E21" s="13">
        <f t="shared" si="8"/>
        <v>34000</v>
      </c>
      <c r="F21" s="13">
        <f t="shared" si="8"/>
        <v>34000</v>
      </c>
      <c r="G21" s="13">
        <f t="shared" si="8"/>
        <v>117750</v>
      </c>
      <c r="H21" s="13">
        <f t="shared" si="8"/>
        <v>34000</v>
      </c>
      <c r="I21" s="13">
        <f t="shared" si="8"/>
        <v>34000</v>
      </c>
      <c r="J21" s="13">
        <f t="shared" si="8"/>
        <v>117750</v>
      </c>
      <c r="K21" s="13">
        <f t="shared" si="8"/>
        <v>41000</v>
      </c>
      <c r="L21" s="13">
        <f t="shared" si="8"/>
        <v>55000</v>
      </c>
      <c r="M21" s="13">
        <f t="shared" si="8"/>
        <v>141750</v>
      </c>
      <c r="N21" s="13">
        <f t="shared" si="8"/>
        <v>54000</v>
      </c>
      <c r="O21" s="13">
        <f t="shared" si="8"/>
        <v>54000</v>
      </c>
      <c r="P21" s="13">
        <f t="shared" si="8"/>
        <v>0</v>
      </c>
    </row>
    <row r="22" spans="1:16" ht="84">
      <c r="A22" s="58" t="s">
        <v>54</v>
      </c>
      <c r="B22" s="36">
        <f t="shared" si="5"/>
        <v>335000</v>
      </c>
      <c r="C22" s="10">
        <f aca="true" t="shared" si="9" ref="C22:P22">C23+C24</f>
        <v>335000</v>
      </c>
      <c r="D22" s="10">
        <f t="shared" si="9"/>
        <v>83750</v>
      </c>
      <c r="E22" s="10">
        <f t="shared" si="9"/>
        <v>0</v>
      </c>
      <c r="F22" s="10">
        <f t="shared" si="9"/>
        <v>0</v>
      </c>
      <c r="G22" s="10">
        <f t="shared" si="9"/>
        <v>83750</v>
      </c>
      <c r="H22" s="10">
        <f t="shared" si="9"/>
        <v>0</v>
      </c>
      <c r="I22" s="10">
        <f t="shared" si="9"/>
        <v>0</v>
      </c>
      <c r="J22" s="10">
        <f t="shared" si="9"/>
        <v>83750</v>
      </c>
      <c r="K22" s="10">
        <f t="shared" si="9"/>
        <v>0</v>
      </c>
      <c r="L22" s="10">
        <f t="shared" si="9"/>
        <v>0</v>
      </c>
      <c r="M22" s="10">
        <f t="shared" si="9"/>
        <v>83750</v>
      </c>
      <c r="N22" s="10">
        <f t="shared" si="9"/>
        <v>0</v>
      </c>
      <c r="O22" s="10">
        <f t="shared" si="9"/>
        <v>0</v>
      </c>
      <c r="P22" s="20">
        <f t="shared" si="9"/>
        <v>0</v>
      </c>
    </row>
    <row r="23" spans="1:16" ht="25.5">
      <c r="A23" s="1" t="s">
        <v>68</v>
      </c>
      <c r="B23" s="12">
        <f t="shared" si="5"/>
        <v>335000</v>
      </c>
      <c r="C23" s="10">
        <f>SUM(D23:O23)</f>
        <v>335000</v>
      </c>
      <c r="D23" s="12">
        <v>83750</v>
      </c>
      <c r="E23" s="12">
        <v>0</v>
      </c>
      <c r="F23" s="12">
        <v>0</v>
      </c>
      <c r="G23" s="12">
        <v>83750</v>
      </c>
      <c r="H23" s="12">
        <v>0</v>
      </c>
      <c r="I23" s="12">
        <v>0</v>
      </c>
      <c r="J23" s="12">
        <v>83750</v>
      </c>
      <c r="K23" s="12">
        <v>0</v>
      </c>
      <c r="L23" s="12">
        <v>0</v>
      </c>
      <c r="M23" s="12">
        <v>83750</v>
      </c>
      <c r="N23" s="12">
        <v>0</v>
      </c>
      <c r="O23" s="12">
        <v>0</v>
      </c>
      <c r="P23" s="22">
        <f t="shared" si="2"/>
        <v>0</v>
      </c>
    </row>
    <row r="24" spans="1:16" ht="25.5" hidden="1">
      <c r="A24" s="1" t="s">
        <v>69</v>
      </c>
      <c r="B24" s="12">
        <f t="shared" si="5"/>
        <v>0</v>
      </c>
      <c r="C24" s="10">
        <f>SUM(D24:O24)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2"/>
        <v>0</v>
      </c>
    </row>
    <row r="25" spans="1:16" ht="40.5" customHeight="1">
      <c r="A25" s="58" t="s">
        <v>55</v>
      </c>
      <c r="B25" s="36">
        <f t="shared" si="5"/>
        <v>500000</v>
      </c>
      <c r="C25" s="10">
        <f aca="true" t="shared" si="10" ref="C25:P25">C26+C27</f>
        <v>500000</v>
      </c>
      <c r="D25" s="10">
        <f t="shared" si="10"/>
        <v>34000</v>
      </c>
      <c r="E25" s="10">
        <f t="shared" si="10"/>
        <v>34000</v>
      </c>
      <c r="F25" s="10">
        <f t="shared" si="10"/>
        <v>34000</v>
      </c>
      <c r="G25" s="10">
        <f t="shared" si="10"/>
        <v>34000</v>
      </c>
      <c r="H25" s="10">
        <f t="shared" si="10"/>
        <v>34000</v>
      </c>
      <c r="I25" s="10">
        <f t="shared" si="10"/>
        <v>34000</v>
      </c>
      <c r="J25" s="10">
        <f t="shared" si="10"/>
        <v>34000</v>
      </c>
      <c r="K25" s="10">
        <f t="shared" si="10"/>
        <v>41000</v>
      </c>
      <c r="L25" s="10">
        <f t="shared" si="10"/>
        <v>55000</v>
      </c>
      <c r="M25" s="10">
        <f t="shared" si="10"/>
        <v>58000</v>
      </c>
      <c r="N25" s="10">
        <f t="shared" si="10"/>
        <v>54000</v>
      </c>
      <c r="O25" s="10">
        <f t="shared" si="10"/>
        <v>54000</v>
      </c>
      <c r="P25" s="20">
        <f t="shared" si="10"/>
        <v>0</v>
      </c>
    </row>
    <row r="26" spans="1:16" ht="25.5">
      <c r="A26" s="1" t="s">
        <v>70</v>
      </c>
      <c r="B26" s="12">
        <f t="shared" si="5"/>
        <v>500000</v>
      </c>
      <c r="C26" s="10">
        <f>SUM(D26:O26)</f>
        <v>500000</v>
      </c>
      <c r="D26" s="41">
        <v>34000</v>
      </c>
      <c r="E26" s="41">
        <v>34000</v>
      </c>
      <c r="F26" s="41">
        <v>34000</v>
      </c>
      <c r="G26" s="41">
        <v>34000</v>
      </c>
      <c r="H26" s="41">
        <v>34000</v>
      </c>
      <c r="I26" s="41">
        <v>34000</v>
      </c>
      <c r="J26" s="41">
        <v>34000</v>
      </c>
      <c r="K26" s="41">
        <v>41000</v>
      </c>
      <c r="L26" s="41">
        <v>55000</v>
      </c>
      <c r="M26" s="41">
        <v>58000</v>
      </c>
      <c r="N26" s="41">
        <v>54000</v>
      </c>
      <c r="O26" s="41">
        <v>54000</v>
      </c>
      <c r="P26" s="22">
        <f t="shared" si="2"/>
        <v>0</v>
      </c>
    </row>
    <row r="27" spans="1:16" ht="25.5" hidden="1">
      <c r="A27" s="1" t="s">
        <v>71</v>
      </c>
      <c r="B27" s="12">
        <f t="shared" si="5"/>
        <v>0</v>
      </c>
      <c r="C27" s="10">
        <f>SUM(D27:O27)</f>
        <v>0</v>
      </c>
      <c r="D27" s="12"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2"/>
        <v>0</v>
      </c>
    </row>
    <row r="28" spans="1:16" ht="39.75" customHeight="1">
      <c r="A28" s="58" t="s">
        <v>87</v>
      </c>
      <c r="B28" s="36">
        <f t="shared" si="5"/>
        <v>63142.32</v>
      </c>
      <c r="C28" s="10">
        <f aca="true" t="shared" si="11" ref="C28:P28">C29</f>
        <v>63142.32</v>
      </c>
      <c r="D28" s="10">
        <f t="shared" si="11"/>
        <v>5261.86</v>
      </c>
      <c r="E28" s="10">
        <f t="shared" si="11"/>
        <v>5261.86</v>
      </c>
      <c r="F28" s="10">
        <f t="shared" si="11"/>
        <v>5261.86</v>
      </c>
      <c r="G28" s="10">
        <f t="shared" si="11"/>
        <v>5261.86</v>
      </c>
      <c r="H28" s="10">
        <f t="shared" si="11"/>
        <v>5261.86</v>
      </c>
      <c r="I28" s="10">
        <f t="shared" si="11"/>
        <v>5261.86</v>
      </c>
      <c r="J28" s="10">
        <f t="shared" si="11"/>
        <v>5261.86</v>
      </c>
      <c r="K28" s="10">
        <f t="shared" si="11"/>
        <v>5261.86</v>
      </c>
      <c r="L28" s="10">
        <f t="shared" si="11"/>
        <v>5261.86</v>
      </c>
      <c r="M28" s="10">
        <f t="shared" si="11"/>
        <v>5261.86</v>
      </c>
      <c r="N28" s="10">
        <f t="shared" si="11"/>
        <v>5261.86</v>
      </c>
      <c r="O28" s="10">
        <f t="shared" si="11"/>
        <v>5261.86</v>
      </c>
      <c r="P28" s="20">
        <f t="shared" si="11"/>
        <v>0</v>
      </c>
    </row>
    <row r="29" spans="1:16" ht="15.75" customHeight="1">
      <c r="A29" s="1" t="s">
        <v>88</v>
      </c>
      <c r="B29" s="12">
        <f t="shared" si="5"/>
        <v>63142.32</v>
      </c>
      <c r="C29" s="10">
        <f>SUM(D29:O29)</f>
        <v>63142.32</v>
      </c>
      <c r="D29" s="12">
        <v>5261.86</v>
      </c>
      <c r="E29" s="12">
        <v>5261.86</v>
      </c>
      <c r="F29" s="12">
        <v>5261.86</v>
      </c>
      <c r="G29" s="12">
        <v>5261.86</v>
      </c>
      <c r="H29" s="12">
        <v>5261.86</v>
      </c>
      <c r="I29" s="12">
        <v>5261.86</v>
      </c>
      <c r="J29" s="12">
        <v>5261.86</v>
      </c>
      <c r="K29" s="12">
        <v>5261.86</v>
      </c>
      <c r="L29" s="12">
        <v>5261.86</v>
      </c>
      <c r="M29" s="12">
        <v>5261.86</v>
      </c>
      <c r="N29" s="12">
        <v>5261.86</v>
      </c>
      <c r="O29" s="12">
        <v>5261.86</v>
      </c>
      <c r="P29" s="22">
        <f t="shared" si="2"/>
        <v>0</v>
      </c>
    </row>
    <row r="30" spans="1:16" ht="72">
      <c r="A30" s="58" t="s">
        <v>56</v>
      </c>
      <c r="B30" s="36">
        <f t="shared" si="5"/>
        <v>140000</v>
      </c>
      <c r="C30" s="10">
        <f>C31</f>
        <v>140000</v>
      </c>
      <c r="D30" s="10">
        <f>D31</f>
        <v>18000</v>
      </c>
      <c r="E30" s="10">
        <f aca="true" t="shared" si="12" ref="E30:O30">E31</f>
        <v>10000</v>
      </c>
      <c r="F30" s="10">
        <f t="shared" si="12"/>
        <v>10000</v>
      </c>
      <c r="G30" s="10">
        <f t="shared" si="12"/>
        <v>10000</v>
      </c>
      <c r="H30" s="10">
        <f t="shared" si="12"/>
        <v>10000</v>
      </c>
      <c r="I30" s="10">
        <f t="shared" si="12"/>
        <v>10000</v>
      </c>
      <c r="J30" s="10">
        <f t="shared" si="12"/>
        <v>20000</v>
      </c>
      <c r="K30" s="10">
        <f t="shared" si="12"/>
        <v>10000</v>
      </c>
      <c r="L30" s="10">
        <f t="shared" si="12"/>
        <v>10000</v>
      </c>
      <c r="M30" s="10">
        <f t="shared" si="12"/>
        <v>10000</v>
      </c>
      <c r="N30" s="10">
        <f t="shared" si="12"/>
        <v>12000</v>
      </c>
      <c r="O30" s="10">
        <f t="shared" si="12"/>
        <v>10000</v>
      </c>
      <c r="P30" s="20">
        <f>P31</f>
        <v>0</v>
      </c>
    </row>
    <row r="31" spans="1:16" ht="25.5">
      <c r="A31" s="1" t="s">
        <v>97</v>
      </c>
      <c r="B31" s="12">
        <f t="shared" si="5"/>
        <v>140000</v>
      </c>
      <c r="C31" s="10">
        <f>SUM(D31:O31)</f>
        <v>140000</v>
      </c>
      <c r="D31" s="12">
        <v>18000</v>
      </c>
      <c r="E31" s="12">
        <v>10000</v>
      </c>
      <c r="F31" s="12">
        <v>10000</v>
      </c>
      <c r="G31" s="12">
        <v>10000</v>
      </c>
      <c r="H31" s="12">
        <v>10000</v>
      </c>
      <c r="I31" s="12">
        <v>10000</v>
      </c>
      <c r="J31" s="12">
        <v>20000</v>
      </c>
      <c r="K31" s="12">
        <v>10000</v>
      </c>
      <c r="L31" s="12">
        <v>10000</v>
      </c>
      <c r="M31" s="12">
        <v>10000</v>
      </c>
      <c r="N31" s="12">
        <v>12000</v>
      </c>
      <c r="O31" s="12">
        <v>10000</v>
      </c>
      <c r="P31" s="22">
        <f t="shared" si="2"/>
        <v>0</v>
      </c>
    </row>
    <row r="32" spans="1:16" s="21" customFormat="1" ht="24">
      <c r="A32" s="60" t="s">
        <v>21</v>
      </c>
      <c r="B32" s="36">
        <f t="shared" si="5"/>
        <v>8292639.03</v>
      </c>
      <c r="C32" s="13">
        <f>C33+C38+C40+C36</f>
        <v>8292639.03</v>
      </c>
      <c r="D32" s="13">
        <f aca="true" t="shared" si="13" ref="D32:P32">D33+D38+D40+D36</f>
        <v>719803.3400000001</v>
      </c>
      <c r="E32" s="13">
        <f t="shared" si="13"/>
        <v>676676.8400000001</v>
      </c>
      <c r="F32" s="13">
        <f t="shared" si="13"/>
        <v>676676.8400000001</v>
      </c>
      <c r="G32" s="13">
        <f t="shared" si="13"/>
        <v>719803.3400000001</v>
      </c>
      <c r="H32" s="13">
        <f t="shared" si="13"/>
        <v>676676.8400000001</v>
      </c>
      <c r="I32" s="13">
        <f t="shared" si="13"/>
        <v>676676.8400000001</v>
      </c>
      <c r="J32" s="13">
        <f t="shared" si="13"/>
        <v>719803.3400000001</v>
      </c>
      <c r="K32" s="13">
        <f t="shared" si="13"/>
        <v>676676.8400000001</v>
      </c>
      <c r="L32" s="13">
        <f t="shared" si="13"/>
        <v>676676.8400000001</v>
      </c>
      <c r="M32" s="13">
        <f t="shared" si="13"/>
        <v>719803.3400000001</v>
      </c>
      <c r="N32" s="13">
        <f t="shared" si="13"/>
        <v>676676.8400000001</v>
      </c>
      <c r="O32" s="13">
        <f t="shared" si="13"/>
        <v>676687.79</v>
      </c>
      <c r="P32" s="13">
        <f t="shared" si="13"/>
        <v>0</v>
      </c>
    </row>
    <row r="33" spans="1:16" ht="26.25" customHeight="1">
      <c r="A33" s="58" t="s">
        <v>57</v>
      </c>
      <c r="B33" s="12">
        <f t="shared" si="5"/>
        <v>4626910</v>
      </c>
      <c r="C33" s="10">
        <f>C34+C35</f>
        <v>4626910</v>
      </c>
      <c r="D33" s="10">
        <f aca="true" t="shared" si="14" ref="D33:O33">D34+D35</f>
        <v>385575.84</v>
      </c>
      <c r="E33" s="10">
        <f t="shared" si="14"/>
        <v>385575.84</v>
      </c>
      <c r="F33" s="10">
        <f t="shared" si="14"/>
        <v>385575.84</v>
      </c>
      <c r="G33" s="10">
        <f t="shared" si="14"/>
        <v>385575.84</v>
      </c>
      <c r="H33" s="10">
        <f t="shared" si="14"/>
        <v>385575.84</v>
      </c>
      <c r="I33" s="10">
        <f t="shared" si="14"/>
        <v>385575.84</v>
      </c>
      <c r="J33" s="10">
        <f t="shared" si="14"/>
        <v>385575.84</v>
      </c>
      <c r="K33" s="10">
        <f t="shared" si="14"/>
        <v>385575.84</v>
      </c>
      <c r="L33" s="10">
        <f t="shared" si="14"/>
        <v>385575.84</v>
      </c>
      <c r="M33" s="10">
        <f t="shared" si="14"/>
        <v>385575.84</v>
      </c>
      <c r="N33" s="10">
        <f t="shared" si="14"/>
        <v>385575.84</v>
      </c>
      <c r="O33" s="10">
        <f t="shared" si="14"/>
        <v>385575.76</v>
      </c>
      <c r="P33" s="20">
        <f>P34</f>
        <v>0</v>
      </c>
    </row>
    <row r="34" spans="1:16" ht="25.5">
      <c r="A34" s="1" t="s">
        <v>101</v>
      </c>
      <c r="B34" s="12">
        <f t="shared" si="5"/>
        <v>4419600</v>
      </c>
      <c r="C34" s="10">
        <f>SUM(D34:O34)</f>
        <v>4419600</v>
      </c>
      <c r="D34" s="12">
        <v>368300</v>
      </c>
      <c r="E34" s="12">
        <v>368300</v>
      </c>
      <c r="F34" s="12">
        <v>368300</v>
      </c>
      <c r="G34" s="12">
        <v>368300</v>
      </c>
      <c r="H34" s="12">
        <v>368300</v>
      </c>
      <c r="I34" s="12">
        <v>368300</v>
      </c>
      <c r="J34" s="12">
        <v>368300</v>
      </c>
      <c r="K34" s="12">
        <v>368300</v>
      </c>
      <c r="L34" s="12">
        <v>368300</v>
      </c>
      <c r="M34" s="12">
        <v>368300</v>
      </c>
      <c r="N34" s="12">
        <v>368300</v>
      </c>
      <c r="O34" s="12">
        <v>368300</v>
      </c>
      <c r="P34" s="22">
        <f t="shared" si="2"/>
        <v>0</v>
      </c>
    </row>
    <row r="35" spans="1:16" ht="25.5">
      <c r="A35" s="1" t="s">
        <v>102</v>
      </c>
      <c r="B35" s="12">
        <f t="shared" si="5"/>
        <v>207310</v>
      </c>
      <c r="C35" s="10">
        <f>SUM(D35:O35)</f>
        <v>207310</v>
      </c>
      <c r="D35" s="12">
        <v>17275.84</v>
      </c>
      <c r="E35" s="12">
        <v>17275.84</v>
      </c>
      <c r="F35" s="12">
        <v>17275.84</v>
      </c>
      <c r="G35" s="12">
        <v>17275.84</v>
      </c>
      <c r="H35" s="12">
        <v>17275.84</v>
      </c>
      <c r="I35" s="12">
        <v>17275.84</v>
      </c>
      <c r="J35" s="12">
        <v>17275.84</v>
      </c>
      <c r="K35" s="12">
        <v>17275.84</v>
      </c>
      <c r="L35" s="12">
        <v>17275.84</v>
      </c>
      <c r="M35" s="12">
        <v>17275.84</v>
      </c>
      <c r="N35" s="12">
        <v>17275.84</v>
      </c>
      <c r="O35" s="12">
        <v>17275.76</v>
      </c>
      <c r="P35" s="22"/>
    </row>
    <row r="36" spans="1:16" ht="84">
      <c r="A36" s="58" t="s">
        <v>58</v>
      </c>
      <c r="B36" s="36">
        <f>C36</f>
        <v>81000</v>
      </c>
      <c r="C36" s="10">
        <f aca="true" t="shared" si="15" ref="C36:P36">C37</f>
        <v>81000</v>
      </c>
      <c r="D36" s="10">
        <f t="shared" si="15"/>
        <v>6750</v>
      </c>
      <c r="E36" s="10">
        <f t="shared" si="15"/>
        <v>6750</v>
      </c>
      <c r="F36" s="10">
        <f t="shared" si="15"/>
        <v>6750</v>
      </c>
      <c r="G36" s="10">
        <f t="shared" si="15"/>
        <v>6750</v>
      </c>
      <c r="H36" s="10">
        <f t="shared" si="15"/>
        <v>6750</v>
      </c>
      <c r="I36" s="10">
        <f t="shared" si="15"/>
        <v>6750</v>
      </c>
      <c r="J36" s="10">
        <f t="shared" si="15"/>
        <v>6750</v>
      </c>
      <c r="K36" s="10">
        <f t="shared" si="15"/>
        <v>6750</v>
      </c>
      <c r="L36" s="10">
        <f>L37</f>
        <v>6750</v>
      </c>
      <c r="M36" s="10">
        <f t="shared" si="15"/>
        <v>6750</v>
      </c>
      <c r="N36" s="10">
        <f t="shared" si="15"/>
        <v>6750</v>
      </c>
      <c r="O36" s="10">
        <f t="shared" si="15"/>
        <v>6750</v>
      </c>
      <c r="P36" s="20">
        <f t="shared" si="15"/>
        <v>0</v>
      </c>
    </row>
    <row r="37" spans="1:16" ht="25.5">
      <c r="A37" s="1" t="s">
        <v>100</v>
      </c>
      <c r="B37" s="12">
        <f t="shared" si="5"/>
        <v>81000</v>
      </c>
      <c r="C37" s="10">
        <f>SUM(D37:O37)</f>
        <v>81000</v>
      </c>
      <c r="D37" s="12">
        <v>6750</v>
      </c>
      <c r="E37" s="12">
        <v>6750</v>
      </c>
      <c r="F37" s="12">
        <v>6750</v>
      </c>
      <c r="G37" s="12">
        <v>6750</v>
      </c>
      <c r="H37" s="12">
        <v>6750</v>
      </c>
      <c r="I37" s="12">
        <v>6750</v>
      </c>
      <c r="J37" s="12">
        <v>6750</v>
      </c>
      <c r="K37" s="12">
        <v>6750</v>
      </c>
      <c r="L37" s="12">
        <v>6750</v>
      </c>
      <c r="M37" s="12">
        <v>6750</v>
      </c>
      <c r="N37" s="12">
        <v>6750</v>
      </c>
      <c r="O37" s="12">
        <v>6750</v>
      </c>
      <c r="P37" s="22">
        <f t="shared" si="2"/>
        <v>0</v>
      </c>
    </row>
    <row r="38" spans="1:16" ht="168">
      <c r="A38" s="61" t="s">
        <v>59</v>
      </c>
      <c r="B38" s="36">
        <f t="shared" si="5"/>
        <v>3412223.0300000003</v>
      </c>
      <c r="C38" s="10">
        <f aca="true" t="shared" si="16" ref="C38:P38">C39</f>
        <v>3412223.0300000003</v>
      </c>
      <c r="D38" s="32">
        <f>D39</f>
        <v>284351</v>
      </c>
      <c r="E38" s="32">
        <f t="shared" si="16"/>
        <v>284351</v>
      </c>
      <c r="F38" s="32">
        <f t="shared" si="16"/>
        <v>284351</v>
      </c>
      <c r="G38" s="32">
        <f t="shared" si="16"/>
        <v>284351</v>
      </c>
      <c r="H38" s="32">
        <f t="shared" si="16"/>
        <v>284351</v>
      </c>
      <c r="I38" s="32">
        <f t="shared" si="16"/>
        <v>284351</v>
      </c>
      <c r="J38" s="32">
        <f t="shared" si="16"/>
        <v>284351</v>
      </c>
      <c r="K38" s="32">
        <f t="shared" si="16"/>
        <v>284351</v>
      </c>
      <c r="L38" s="32">
        <f t="shared" si="16"/>
        <v>284351</v>
      </c>
      <c r="M38" s="32">
        <f t="shared" si="16"/>
        <v>284351</v>
      </c>
      <c r="N38" s="32">
        <f t="shared" si="16"/>
        <v>284351</v>
      </c>
      <c r="O38" s="32">
        <f t="shared" si="16"/>
        <v>284362.03</v>
      </c>
      <c r="P38" s="33">
        <f t="shared" si="16"/>
        <v>0</v>
      </c>
    </row>
    <row r="39" spans="1:16" ht="25.5">
      <c r="A39" s="1" t="s">
        <v>99</v>
      </c>
      <c r="B39" s="12">
        <f t="shared" si="5"/>
        <v>3412223.0300000003</v>
      </c>
      <c r="C39" s="10">
        <f>SUM(D39:O39)</f>
        <v>3412223.0300000003</v>
      </c>
      <c r="D39" s="12">
        <v>284351</v>
      </c>
      <c r="E39" s="12">
        <v>284351</v>
      </c>
      <c r="F39" s="12">
        <v>284351</v>
      </c>
      <c r="G39" s="12">
        <v>284351</v>
      </c>
      <c r="H39" s="12">
        <v>284351</v>
      </c>
      <c r="I39" s="12">
        <v>284351</v>
      </c>
      <c r="J39" s="12">
        <v>284351</v>
      </c>
      <c r="K39" s="12">
        <v>284351</v>
      </c>
      <c r="L39" s="12">
        <v>284351</v>
      </c>
      <c r="M39" s="12">
        <v>284351</v>
      </c>
      <c r="N39" s="12">
        <v>284351</v>
      </c>
      <c r="O39" s="12">
        <v>284362.03</v>
      </c>
      <c r="P39" s="22">
        <f t="shared" si="2"/>
        <v>0</v>
      </c>
    </row>
    <row r="40" spans="1:16" ht="38.25">
      <c r="A40" s="18" t="s">
        <v>74</v>
      </c>
      <c r="B40" s="36">
        <f t="shared" si="5"/>
        <v>172506</v>
      </c>
      <c r="C40" s="10">
        <f>C41+C42</f>
        <v>172506</v>
      </c>
      <c r="D40" s="10">
        <f aca="true" t="shared" si="17" ref="D40:P40">D41</f>
        <v>43126.5</v>
      </c>
      <c r="E40" s="10">
        <f t="shared" si="17"/>
        <v>0</v>
      </c>
      <c r="F40" s="10">
        <f t="shared" si="17"/>
        <v>0</v>
      </c>
      <c r="G40" s="10">
        <f t="shared" si="17"/>
        <v>43126.5</v>
      </c>
      <c r="H40" s="10">
        <f t="shared" si="17"/>
        <v>0</v>
      </c>
      <c r="I40" s="10">
        <f t="shared" si="17"/>
        <v>0</v>
      </c>
      <c r="J40" s="10">
        <f t="shared" si="17"/>
        <v>43126.5</v>
      </c>
      <c r="K40" s="10">
        <f t="shared" si="17"/>
        <v>0</v>
      </c>
      <c r="L40" s="10">
        <f>L41+L42</f>
        <v>0</v>
      </c>
      <c r="M40" s="10">
        <f t="shared" si="17"/>
        <v>43126.5</v>
      </c>
      <c r="N40" s="10">
        <f t="shared" si="17"/>
        <v>0</v>
      </c>
      <c r="O40" s="10">
        <f t="shared" si="17"/>
        <v>0</v>
      </c>
      <c r="P40" s="20">
        <f t="shared" si="17"/>
        <v>0</v>
      </c>
    </row>
    <row r="41" spans="1:16" ht="25.5">
      <c r="A41" s="1" t="s">
        <v>98</v>
      </c>
      <c r="B41" s="12">
        <f t="shared" si="5"/>
        <v>172506</v>
      </c>
      <c r="C41" s="10">
        <f>SUM(D41:O41)</f>
        <v>172506</v>
      </c>
      <c r="D41" s="12">
        <v>43126.5</v>
      </c>
      <c r="E41" s="12"/>
      <c r="F41" s="12"/>
      <c r="G41" s="12">
        <v>43126.5</v>
      </c>
      <c r="H41" s="12"/>
      <c r="I41" s="12"/>
      <c r="J41" s="12">
        <v>43126.5</v>
      </c>
      <c r="K41" s="12"/>
      <c r="L41" s="12"/>
      <c r="M41" s="12">
        <v>43126.5</v>
      </c>
      <c r="N41" s="12"/>
      <c r="O41" s="12"/>
      <c r="P41" s="22">
        <f t="shared" si="2"/>
        <v>0</v>
      </c>
    </row>
    <row r="42" spans="1:16" ht="25.5">
      <c r="A42" s="1" t="s">
        <v>105</v>
      </c>
      <c r="B42" s="12">
        <f t="shared" si="5"/>
        <v>0</v>
      </c>
      <c r="C42" s="10">
        <f>L42</f>
        <v>0</v>
      </c>
      <c r="D42" s="12"/>
      <c r="E42" s="12"/>
      <c r="F42" s="12"/>
      <c r="G42" s="12"/>
      <c r="H42" s="12"/>
      <c r="I42" s="12"/>
      <c r="J42" s="12"/>
      <c r="K42" s="12"/>
      <c r="L42" s="12">
        <v>0</v>
      </c>
      <c r="M42" s="12"/>
      <c r="N42" s="12"/>
      <c r="O42" s="12"/>
      <c r="P42" s="22"/>
    </row>
    <row r="43" spans="1:16" s="19" customFormat="1" ht="42.75">
      <c r="A43" s="48" t="s">
        <v>22</v>
      </c>
      <c r="B43" s="49">
        <f t="shared" si="5"/>
        <v>10060781.72</v>
      </c>
      <c r="C43" s="50">
        <f>C44</f>
        <v>10060781.72</v>
      </c>
      <c r="D43" s="50">
        <f>D44</f>
        <v>797216.6200000001</v>
      </c>
      <c r="E43" s="50">
        <f aca="true" t="shared" si="18" ref="E43:O43">E44</f>
        <v>757473.69</v>
      </c>
      <c r="F43" s="50">
        <f t="shared" si="18"/>
        <v>741659.97</v>
      </c>
      <c r="G43" s="50">
        <f t="shared" si="18"/>
        <v>842686.49</v>
      </c>
      <c r="H43" s="50">
        <f t="shared" si="18"/>
        <v>766303.99</v>
      </c>
      <c r="I43" s="50">
        <f t="shared" si="18"/>
        <v>771365.89</v>
      </c>
      <c r="J43" s="50">
        <f t="shared" si="18"/>
        <v>600007.33</v>
      </c>
      <c r="K43" s="50">
        <f t="shared" si="18"/>
        <v>866683.3099999999</v>
      </c>
      <c r="L43" s="50">
        <f t="shared" si="18"/>
        <v>715508.01</v>
      </c>
      <c r="M43" s="50">
        <f t="shared" si="18"/>
        <v>676876</v>
      </c>
      <c r="N43" s="50">
        <f t="shared" si="18"/>
        <v>773369.97</v>
      </c>
      <c r="O43" s="50">
        <f t="shared" si="18"/>
        <v>1126811.45</v>
      </c>
      <c r="P43" s="50">
        <f>P44+P161</f>
        <v>0</v>
      </c>
    </row>
    <row r="44" spans="1:16" s="8" customFormat="1" ht="13.5">
      <c r="A44" s="2" t="s">
        <v>23</v>
      </c>
      <c r="B44" s="43">
        <f t="shared" si="5"/>
        <v>10060781.72</v>
      </c>
      <c r="C44" s="13">
        <f>C45+C48+C72+C74+C80+C83+C86+C94+C106+C124+C126+C158+C160+C70</f>
        <v>10060781.72</v>
      </c>
      <c r="D44" s="13">
        <f aca="true" t="shared" si="19" ref="D44:O44">D45+D48+D72+D74+D83+D80+D86+D94+D106+D124+D126+D158+D160</f>
        <v>797216.6200000001</v>
      </c>
      <c r="E44" s="13">
        <f t="shared" si="19"/>
        <v>757473.69</v>
      </c>
      <c r="F44" s="13">
        <f>F45+F48+F72+F74+F83+F80+F86+F94+F106+F124+F126+F158+F160</f>
        <v>741659.97</v>
      </c>
      <c r="G44" s="13">
        <f t="shared" si="19"/>
        <v>842686.49</v>
      </c>
      <c r="H44" s="13">
        <f t="shared" si="19"/>
        <v>766303.99</v>
      </c>
      <c r="I44" s="13">
        <f t="shared" si="19"/>
        <v>771365.89</v>
      </c>
      <c r="J44" s="13">
        <f>J45+J48+J72+J74+J83+J80+J86+J94+J106+J124+J126+J158+J160+J92</f>
        <v>600007.33</v>
      </c>
      <c r="K44" s="13">
        <f t="shared" si="19"/>
        <v>866683.3099999999</v>
      </c>
      <c r="L44" s="13">
        <f>L45+L48+L72+L74+L83+L80+L86+L94+L106+L124+L126+L158+L160</f>
        <v>715508.01</v>
      </c>
      <c r="M44" s="13">
        <f t="shared" si="19"/>
        <v>676876</v>
      </c>
      <c r="N44" s="13">
        <f t="shared" si="19"/>
        <v>773369.97</v>
      </c>
      <c r="O44" s="13">
        <f t="shared" si="19"/>
        <v>1126811.45</v>
      </c>
      <c r="P44" s="13">
        <f>P45+P48+P70+P72+P74+P80+P83+P86+P126+P158+P160+P124</f>
        <v>0</v>
      </c>
    </row>
    <row r="45" spans="1:16" s="15" customFormat="1" ht="84">
      <c r="A45" s="62" t="s">
        <v>89</v>
      </c>
      <c r="B45" s="35">
        <f t="shared" si="5"/>
        <v>761599.69</v>
      </c>
      <c r="C45" s="45">
        <f aca="true" t="shared" si="20" ref="C45:P45">SUM(C46:C47)</f>
        <v>761599.69</v>
      </c>
      <c r="D45" s="45">
        <f t="shared" si="20"/>
        <v>63466.65</v>
      </c>
      <c r="E45" s="45">
        <f t="shared" si="20"/>
        <v>63466.54</v>
      </c>
      <c r="F45" s="45">
        <f t="shared" si="20"/>
        <v>63466.65</v>
      </c>
      <c r="G45" s="45">
        <f t="shared" si="20"/>
        <v>63466.65</v>
      </c>
      <c r="H45" s="45">
        <f t="shared" si="20"/>
        <v>63466.65</v>
      </c>
      <c r="I45" s="45">
        <f t="shared" si="20"/>
        <v>63466.65</v>
      </c>
      <c r="J45" s="45">
        <f t="shared" si="20"/>
        <v>63466.65</v>
      </c>
      <c r="K45" s="45">
        <f t="shared" si="20"/>
        <v>63466.65</v>
      </c>
      <c r="L45" s="45">
        <f>L46+L47</f>
        <v>63466.65</v>
      </c>
      <c r="M45" s="45">
        <f>M46+M47</f>
        <v>63466.65</v>
      </c>
      <c r="N45" s="45">
        <f>N46+N47</f>
        <v>63466.65</v>
      </c>
      <c r="O45" s="45">
        <f>O46+O47</f>
        <v>63466.65</v>
      </c>
      <c r="P45" s="13">
        <f t="shared" si="20"/>
        <v>0</v>
      </c>
    </row>
    <row r="46" spans="1:16" ht="25.5">
      <c r="A46" s="30" t="s">
        <v>90</v>
      </c>
      <c r="B46" s="43">
        <f t="shared" si="5"/>
        <v>584946</v>
      </c>
      <c r="C46" s="10">
        <f>SUM(D46:O46)</f>
        <v>584946</v>
      </c>
      <c r="D46" s="12">
        <v>48745.5</v>
      </c>
      <c r="E46" s="12">
        <v>48745.5</v>
      </c>
      <c r="F46" s="12">
        <v>48745.5</v>
      </c>
      <c r="G46" s="12">
        <v>48745.5</v>
      </c>
      <c r="H46" s="12">
        <v>48745.5</v>
      </c>
      <c r="I46" s="12">
        <v>48745.5</v>
      </c>
      <c r="J46" s="12">
        <v>48745.5</v>
      </c>
      <c r="K46" s="12">
        <v>48745.5</v>
      </c>
      <c r="L46" s="12">
        <v>48745.5</v>
      </c>
      <c r="M46" s="12">
        <v>48745.5</v>
      </c>
      <c r="N46" s="12">
        <v>48745.5</v>
      </c>
      <c r="O46" s="12">
        <v>48745.5</v>
      </c>
      <c r="P46" s="22">
        <f t="shared" si="2"/>
        <v>0</v>
      </c>
    </row>
    <row r="47" spans="1:16" ht="25.5">
      <c r="A47" s="30" t="s">
        <v>92</v>
      </c>
      <c r="B47" s="43">
        <f t="shared" si="5"/>
        <v>176653.68999999997</v>
      </c>
      <c r="C47" s="10">
        <f>SUM(D47:O47)</f>
        <v>176653.68999999997</v>
      </c>
      <c r="D47" s="12">
        <v>14721.15</v>
      </c>
      <c r="E47" s="12">
        <v>14721.04</v>
      </c>
      <c r="F47" s="12">
        <v>14721.15</v>
      </c>
      <c r="G47" s="12">
        <v>14721.15</v>
      </c>
      <c r="H47" s="12">
        <v>14721.15</v>
      </c>
      <c r="I47" s="12">
        <v>14721.15</v>
      </c>
      <c r="J47" s="12">
        <v>14721.15</v>
      </c>
      <c r="K47" s="12">
        <v>14721.15</v>
      </c>
      <c r="L47" s="12">
        <v>14721.15</v>
      </c>
      <c r="M47" s="12">
        <v>14721.15</v>
      </c>
      <c r="N47" s="12">
        <v>14721.15</v>
      </c>
      <c r="O47" s="12">
        <v>14721.15</v>
      </c>
      <c r="P47" s="22">
        <f t="shared" si="2"/>
        <v>0</v>
      </c>
    </row>
    <row r="48" spans="1:16" s="15" customFormat="1" ht="25.5">
      <c r="A48" s="46" t="s">
        <v>24</v>
      </c>
      <c r="B48" s="35">
        <f t="shared" si="5"/>
        <v>2255179.9099999997</v>
      </c>
      <c r="C48" s="45">
        <f aca="true" t="shared" si="21" ref="C48:K48">SUM(C49:C69)</f>
        <v>2255179.9099999997</v>
      </c>
      <c r="D48" s="45">
        <f t="shared" si="21"/>
        <v>153283.99</v>
      </c>
      <c r="E48" s="45">
        <f t="shared" si="21"/>
        <v>153283.99</v>
      </c>
      <c r="F48" s="45">
        <f t="shared" si="21"/>
        <v>155283.99</v>
      </c>
      <c r="G48" s="45">
        <f t="shared" si="21"/>
        <v>153283.99</v>
      </c>
      <c r="H48" s="45">
        <f t="shared" si="21"/>
        <v>218384</v>
      </c>
      <c r="I48" s="45">
        <f t="shared" si="21"/>
        <v>243408</v>
      </c>
      <c r="J48" s="45">
        <f t="shared" si="21"/>
        <v>258584</v>
      </c>
      <c r="K48" s="45">
        <f t="shared" si="21"/>
        <v>155783.99</v>
      </c>
      <c r="L48" s="45">
        <f>L49+L50+L51+L52+L53+L54+L55+L56+L58+L59</f>
        <v>213431.98</v>
      </c>
      <c r="M48" s="45">
        <f>M49+M50+M51+M52+M53+M54+M55+M56+M58+M59+M57</f>
        <v>153283.99</v>
      </c>
      <c r="N48" s="45">
        <f>N49+N50+N51+N52+N53+N54+N55+N56+N58+N59</f>
        <v>155283.99</v>
      </c>
      <c r="O48" s="45">
        <f>O49+O50+O51+O52+O53+O54+O55+O56+O58+O59</f>
        <v>241884</v>
      </c>
      <c r="P48" s="23">
        <f t="shared" si="2"/>
        <v>0</v>
      </c>
    </row>
    <row r="49" spans="1:16" ht="12.75">
      <c r="A49" s="30" t="s">
        <v>109</v>
      </c>
      <c r="B49" s="43">
        <f t="shared" si="5"/>
        <v>10500</v>
      </c>
      <c r="C49" s="10">
        <f aca="true" t="shared" si="22" ref="C49:C78">SUM(D49:O49)</f>
        <v>10500</v>
      </c>
      <c r="D49" s="12">
        <v>0</v>
      </c>
      <c r="E49" s="12">
        <v>0</v>
      </c>
      <c r="F49" s="12">
        <v>2000</v>
      </c>
      <c r="G49" s="12">
        <v>0</v>
      </c>
      <c r="H49" s="12">
        <v>0</v>
      </c>
      <c r="I49" s="12">
        <v>2000</v>
      </c>
      <c r="J49" s="12">
        <v>0</v>
      </c>
      <c r="K49" s="12">
        <v>2500</v>
      </c>
      <c r="L49" s="12">
        <v>0</v>
      </c>
      <c r="M49" s="12">
        <v>0</v>
      </c>
      <c r="N49" s="12">
        <v>2000</v>
      </c>
      <c r="O49" s="12">
        <v>2000</v>
      </c>
      <c r="P49" s="22">
        <f t="shared" si="2"/>
        <v>0</v>
      </c>
    </row>
    <row r="50" spans="1:16" ht="12.75">
      <c r="A50" s="30" t="s">
        <v>107</v>
      </c>
      <c r="B50" s="43">
        <f t="shared" si="5"/>
        <v>1614712.38</v>
      </c>
      <c r="C50" s="10">
        <f t="shared" si="22"/>
        <v>1614712.38</v>
      </c>
      <c r="D50" s="12">
        <v>114043</v>
      </c>
      <c r="E50" s="12">
        <v>114043</v>
      </c>
      <c r="F50" s="12">
        <v>114043</v>
      </c>
      <c r="G50" s="12">
        <v>114043</v>
      </c>
      <c r="H50" s="12">
        <v>164043</v>
      </c>
      <c r="I50" s="12">
        <v>164043</v>
      </c>
      <c r="J50" s="12">
        <v>164043</v>
      </c>
      <c r="K50" s="12">
        <v>114043</v>
      </c>
      <c r="L50" s="12">
        <v>160239.38</v>
      </c>
      <c r="M50" s="12">
        <v>114043</v>
      </c>
      <c r="N50" s="12">
        <v>114043</v>
      </c>
      <c r="O50" s="12">
        <v>164043</v>
      </c>
      <c r="P50" s="22">
        <f t="shared" si="2"/>
        <v>0</v>
      </c>
    </row>
    <row r="51" spans="1:16" ht="12.75">
      <c r="A51" s="30" t="s">
        <v>108</v>
      </c>
      <c r="B51" s="43">
        <f t="shared" si="5"/>
        <v>487643.5299999999</v>
      </c>
      <c r="C51" s="10">
        <f t="shared" si="22"/>
        <v>487643.5299999999</v>
      </c>
      <c r="D51" s="12">
        <v>34440.99</v>
      </c>
      <c r="E51" s="12">
        <v>34440.99</v>
      </c>
      <c r="F51" s="12">
        <v>34440.99</v>
      </c>
      <c r="G51" s="12">
        <v>34440.99</v>
      </c>
      <c r="H51" s="12">
        <v>49541</v>
      </c>
      <c r="I51" s="12">
        <v>49541</v>
      </c>
      <c r="J51" s="12">
        <v>49541</v>
      </c>
      <c r="K51" s="12">
        <v>34440.99</v>
      </c>
      <c r="L51" s="12">
        <v>48392.6</v>
      </c>
      <c r="M51" s="12">
        <v>34440.99</v>
      </c>
      <c r="N51" s="12">
        <v>34440.99</v>
      </c>
      <c r="O51" s="12">
        <v>49541</v>
      </c>
      <c r="P51" s="22">
        <f t="shared" si="2"/>
        <v>0</v>
      </c>
    </row>
    <row r="52" spans="1:16" ht="12.75">
      <c r="A52" s="30" t="s">
        <v>106</v>
      </c>
      <c r="B52" s="43">
        <f t="shared" si="5"/>
        <v>142324</v>
      </c>
      <c r="C52" s="10">
        <f t="shared" si="22"/>
        <v>142324</v>
      </c>
      <c r="D52" s="12">
        <v>4800</v>
      </c>
      <c r="E52" s="12">
        <v>4800</v>
      </c>
      <c r="F52" s="12">
        <v>4800</v>
      </c>
      <c r="G52" s="12">
        <v>4800</v>
      </c>
      <c r="H52" s="12">
        <v>4800</v>
      </c>
      <c r="I52" s="12">
        <v>27824</v>
      </c>
      <c r="J52" s="12">
        <v>45000</v>
      </c>
      <c r="K52" s="12">
        <v>4800</v>
      </c>
      <c r="L52" s="12">
        <v>4800</v>
      </c>
      <c r="M52" s="12">
        <v>4800</v>
      </c>
      <c r="N52" s="12">
        <v>4800</v>
      </c>
      <c r="O52" s="12">
        <v>26300</v>
      </c>
      <c r="P52" s="22">
        <f t="shared" si="2"/>
        <v>0</v>
      </c>
    </row>
    <row r="53" spans="1:16" ht="12.75" hidden="1">
      <c r="A53" s="30"/>
      <c r="B53" s="43">
        <f t="shared" si="5"/>
        <v>0</v>
      </c>
      <c r="C53" s="10">
        <f t="shared" si="22"/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2">
        <f t="shared" si="2"/>
        <v>0</v>
      </c>
    </row>
    <row r="54" spans="1:16" ht="12.75" hidden="1">
      <c r="A54" s="30"/>
      <c r="B54" s="43">
        <f t="shared" si="5"/>
        <v>0</v>
      </c>
      <c r="C54" s="10">
        <f t="shared" si="22"/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22">
        <f t="shared" si="2"/>
        <v>0</v>
      </c>
    </row>
    <row r="55" spans="1:16" ht="12.75" hidden="1">
      <c r="A55" s="30"/>
      <c r="B55" s="43">
        <f t="shared" si="5"/>
        <v>0</v>
      </c>
      <c r="C55" s="10">
        <f t="shared" si="22"/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22">
        <f t="shared" si="2"/>
        <v>0</v>
      </c>
    </row>
    <row r="56" spans="1:16" ht="12.75" hidden="1">
      <c r="A56" s="30"/>
      <c r="B56" s="43">
        <f t="shared" si="5"/>
        <v>0</v>
      </c>
      <c r="C56" s="10">
        <f t="shared" si="22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2">
        <f t="shared" si="2"/>
        <v>0</v>
      </c>
    </row>
    <row r="57" spans="1:16" ht="12.75" hidden="1">
      <c r="A57" s="30"/>
      <c r="B57" s="43">
        <f t="shared" si="5"/>
        <v>0</v>
      </c>
      <c r="C57" s="10">
        <f t="shared" si="22"/>
        <v>0</v>
      </c>
      <c r="D57" s="12"/>
      <c r="E57" s="12"/>
      <c r="F57" s="12"/>
      <c r="G57" s="12"/>
      <c r="H57" s="12"/>
      <c r="I57" s="12"/>
      <c r="J57" s="12"/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22"/>
    </row>
    <row r="58" spans="2:16" ht="12.75" hidden="1">
      <c r="B58" s="43">
        <f t="shared" si="5"/>
        <v>0</v>
      </c>
      <c r="C58" s="10">
        <f t="shared" si="22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22">
        <f t="shared" si="2"/>
        <v>0</v>
      </c>
    </row>
    <row r="59" spans="1:16" ht="12.75" hidden="1">
      <c r="A59" s="30"/>
      <c r="B59" s="43">
        <f t="shared" si="5"/>
        <v>0</v>
      </c>
      <c r="C59" s="10">
        <f t="shared" si="22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2">
        <f t="shared" si="2"/>
        <v>0</v>
      </c>
    </row>
    <row r="60" spans="1:16" ht="25.5" hidden="1">
      <c r="A60" s="30" t="s">
        <v>78</v>
      </c>
      <c r="B60" s="43">
        <f t="shared" si="5"/>
        <v>0</v>
      </c>
      <c r="C60" s="10">
        <f t="shared" si="22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2">
        <f t="shared" si="2"/>
        <v>0</v>
      </c>
    </row>
    <row r="61" spans="1:16" ht="25.5" hidden="1">
      <c r="A61" s="30" t="s">
        <v>78</v>
      </c>
      <c r="B61" s="43">
        <f t="shared" si="5"/>
        <v>0</v>
      </c>
      <c r="C61" s="10">
        <f t="shared" si="22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2">
        <f t="shared" si="2"/>
        <v>0</v>
      </c>
    </row>
    <row r="62" spans="1:16" ht="25.5" hidden="1">
      <c r="A62" s="3" t="s">
        <v>76</v>
      </c>
      <c r="B62" s="43">
        <f t="shared" si="5"/>
        <v>0</v>
      </c>
      <c r="C62" s="10">
        <f t="shared" si="22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2">
        <f t="shared" si="2"/>
        <v>0</v>
      </c>
    </row>
    <row r="63" spans="1:16" ht="25.5" hidden="1">
      <c r="A63" s="3" t="s">
        <v>33</v>
      </c>
      <c r="B63" s="43">
        <f t="shared" si="5"/>
        <v>0</v>
      </c>
      <c r="C63" s="10">
        <f t="shared" si="22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22">
        <f aca="true" t="shared" si="23" ref="P63:P69">B63-C63</f>
        <v>0</v>
      </c>
    </row>
    <row r="64" spans="1:16" ht="25.5" hidden="1">
      <c r="A64" s="3" t="s">
        <v>35</v>
      </c>
      <c r="B64" s="43">
        <f t="shared" si="5"/>
        <v>0</v>
      </c>
      <c r="C64" s="10">
        <f t="shared" si="22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2">
        <f t="shared" si="23"/>
        <v>0</v>
      </c>
    </row>
    <row r="65" spans="1:16" ht="25.5" hidden="1">
      <c r="A65" s="3" t="s">
        <v>36</v>
      </c>
      <c r="B65" s="43">
        <f t="shared" si="5"/>
        <v>0</v>
      </c>
      <c r="C65" s="10">
        <f t="shared" si="22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2">
        <f t="shared" si="23"/>
        <v>0</v>
      </c>
    </row>
    <row r="66" spans="1:16" ht="25.5" hidden="1">
      <c r="A66" s="3" t="s">
        <v>37</v>
      </c>
      <c r="B66" s="43">
        <f t="shared" si="5"/>
        <v>0</v>
      </c>
      <c r="C66" s="10">
        <f t="shared" si="22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22">
        <f t="shared" si="23"/>
        <v>0</v>
      </c>
    </row>
    <row r="67" spans="1:16" ht="25.5" hidden="1">
      <c r="A67" s="3" t="s">
        <v>38</v>
      </c>
      <c r="B67" s="43">
        <f t="shared" si="5"/>
        <v>0</v>
      </c>
      <c r="C67" s="10">
        <f t="shared" si="22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2">
        <f t="shared" si="23"/>
        <v>0</v>
      </c>
    </row>
    <row r="68" spans="1:16" ht="25.5" hidden="1">
      <c r="A68" s="3" t="s">
        <v>39</v>
      </c>
      <c r="B68" s="43">
        <f t="shared" si="5"/>
        <v>0</v>
      </c>
      <c r="C68" s="10">
        <f t="shared" si="22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22">
        <f t="shared" si="23"/>
        <v>0</v>
      </c>
    </row>
    <row r="69" spans="1:16" ht="25.5" hidden="1">
      <c r="A69" s="3" t="s">
        <v>40</v>
      </c>
      <c r="B69" s="43">
        <f t="shared" si="5"/>
        <v>0</v>
      </c>
      <c r="C69" s="10">
        <f t="shared" si="22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2">
        <f t="shared" si="23"/>
        <v>0</v>
      </c>
    </row>
    <row r="70" spans="1:16" s="15" customFormat="1" ht="33.75" customHeight="1">
      <c r="A70" s="62" t="s">
        <v>144</v>
      </c>
      <c r="B70" s="35">
        <f t="shared" si="5"/>
        <v>100000</v>
      </c>
      <c r="C70" s="35">
        <f t="shared" si="22"/>
        <v>100000</v>
      </c>
      <c r="D70" s="45">
        <f aca="true" t="shared" si="24" ref="D70:P70">D71</f>
        <v>0</v>
      </c>
      <c r="E70" s="45">
        <f t="shared" si="24"/>
        <v>0</v>
      </c>
      <c r="F70" s="45">
        <f t="shared" si="24"/>
        <v>0</v>
      </c>
      <c r="G70" s="45">
        <f t="shared" si="24"/>
        <v>0</v>
      </c>
      <c r="H70" s="45">
        <f t="shared" si="24"/>
        <v>0</v>
      </c>
      <c r="I70" s="45">
        <f t="shared" si="24"/>
        <v>0</v>
      </c>
      <c r="J70" s="45">
        <f t="shared" si="24"/>
        <v>0</v>
      </c>
      <c r="K70" s="45">
        <f t="shared" si="24"/>
        <v>0</v>
      </c>
      <c r="L70" s="45">
        <f t="shared" si="24"/>
        <v>100000</v>
      </c>
      <c r="M70" s="45">
        <f t="shared" si="24"/>
        <v>0</v>
      </c>
      <c r="N70" s="45">
        <f t="shared" si="24"/>
        <v>0</v>
      </c>
      <c r="O70" s="45">
        <f t="shared" si="24"/>
        <v>0</v>
      </c>
      <c r="P70" s="13">
        <f t="shared" si="24"/>
        <v>0</v>
      </c>
    </row>
    <row r="71" spans="1:16" ht="13.5" customHeight="1">
      <c r="A71" s="30" t="s">
        <v>145</v>
      </c>
      <c r="B71" s="43">
        <f t="shared" si="5"/>
        <v>100000</v>
      </c>
      <c r="C71" s="10">
        <f t="shared" si="22"/>
        <v>100000</v>
      </c>
      <c r="D71" s="12"/>
      <c r="E71" s="12"/>
      <c r="F71" s="12"/>
      <c r="G71" s="12"/>
      <c r="H71" s="12"/>
      <c r="I71" s="12"/>
      <c r="J71" s="12"/>
      <c r="K71" s="12"/>
      <c r="L71" s="12">
        <v>100000</v>
      </c>
      <c r="M71" s="12"/>
      <c r="N71" s="12"/>
      <c r="O71" s="12"/>
      <c r="P71" s="22">
        <f t="shared" si="2"/>
        <v>0</v>
      </c>
    </row>
    <row r="72" spans="1:16" s="15" customFormat="1" ht="13.5">
      <c r="A72" s="46" t="s">
        <v>77</v>
      </c>
      <c r="B72" s="35">
        <f>C72</f>
        <v>30000</v>
      </c>
      <c r="C72" s="35">
        <f t="shared" si="22"/>
        <v>30000</v>
      </c>
      <c r="D72" s="45">
        <f aca="true" t="shared" si="25" ref="D72:P72">D73</f>
        <v>0</v>
      </c>
      <c r="E72" s="45">
        <f t="shared" si="25"/>
        <v>0</v>
      </c>
      <c r="F72" s="45">
        <f t="shared" si="25"/>
        <v>0</v>
      </c>
      <c r="G72" s="45">
        <f t="shared" si="25"/>
        <v>0</v>
      </c>
      <c r="H72" s="45">
        <f t="shared" si="25"/>
        <v>0</v>
      </c>
      <c r="I72" s="45">
        <f t="shared" si="25"/>
        <v>0</v>
      </c>
      <c r="J72" s="45">
        <f t="shared" si="25"/>
        <v>0</v>
      </c>
      <c r="K72" s="45">
        <f t="shared" si="25"/>
        <v>0</v>
      </c>
      <c r="L72" s="45">
        <f t="shared" si="25"/>
        <v>0</v>
      </c>
      <c r="M72" s="45">
        <f t="shared" si="25"/>
        <v>0</v>
      </c>
      <c r="N72" s="45">
        <f t="shared" si="25"/>
        <v>0</v>
      </c>
      <c r="O72" s="45">
        <f t="shared" si="25"/>
        <v>30000</v>
      </c>
      <c r="P72" s="13">
        <f t="shared" si="25"/>
        <v>0</v>
      </c>
    </row>
    <row r="73" spans="1:16" ht="12.75">
      <c r="A73" s="31" t="s">
        <v>110</v>
      </c>
      <c r="B73" s="43">
        <f t="shared" si="5"/>
        <v>30000</v>
      </c>
      <c r="C73" s="10">
        <f t="shared" si="22"/>
        <v>30000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30000</v>
      </c>
      <c r="P73" s="22">
        <f t="shared" si="2"/>
        <v>0</v>
      </c>
    </row>
    <row r="74" spans="1:16" s="15" customFormat="1" ht="36">
      <c r="A74" s="62" t="s">
        <v>25</v>
      </c>
      <c r="B74" s="35">
        <f t="shared" si="5"/>
        <v>58500</v>
      </c>
      <c r="C74" s="35">
        <f>C75+C76+C77+C79</f>
        <v>58500</v>
      </c>
      <c r="D74" s="45">
        <f aca="true" t="shared" si="26" ref="D74:P74">D77+D78</f>
        <v>0</v>
      </c>
      <c r="E74" s="45">
        <f t="shared" si="26"/>
        <v>4500</v>
      </c>
      <c r="F74" s="45">
        <f t="shared" si="26"/>
        <v>0</v>
      </c>
      <c r="G74" s="45">
        <f t="shared" si="26"/>
        <v>0</v>
      </c>
      <c r="H74" s="45">
        <f t="shared" si="26"/>
        <v>0</v>
      </c>
      <c r="I74" s="45">
        <f>I77+I78</f>
        <v>0</v>
      </c>
      <c r="J74" s="45">
        <f t="shared" si="26"/>
        <v>0</v>
      </c>
      <c r="K74" s="45">
        <f t="shared" si="26"/>
        <v>0</v>
      </c>
      <c r="L74" s="45">
        <f>L75+L76+L77+L79</f>
        <v>0</v>
      </c>
      <c r="M74" s="45">
        <f>M75+M76+M77+M79</f>
        <v>0</v>
      </c>
      <c r="N74" s="45">
        <f>N75+N76+N77+N79</f>
        <v>0</v>
      </c>
      <c r="O74" s="45">
        <f>O75+O76+O77+O79</f>
        <v>34000</v>
      </c>
      <c r="P74" s="13">
        <f t="shared" si="26"/>
        <v>0</v>
      </c>
    </row>
    <row r="75" spans="1:16" s="15" customFormat="1" ht="13.5" hidden="1">
      <c r="A75" s="39"/>
      <c r="B75" s="43">
        <f t="shared" si="5"/>
        <v>0</v>
      </c>
      <c r="C75" s="10">
        <f t="shared" si="22"/>
        <v>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>
        <v>0</v>
      </c>
      <c r="O75" s="37"/>
      <c r="P75" s="38"/>
    </row>
    <row r="76" spans="1:16" s="15" customFormat="1" ht="13.5" hidden="1">
      <c r="A76" s="39"/>
      <c r="B76" s="43">
        <f t="shared" si="5"/>
        <v>0</v>
      </c>
      <c r="C76" s="10">
        <f t="shared" si="22"/>
        <v>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>
        <v>0</v>
      </c>
      <c r="O76" s="37"/>
      <c r="P76" s="38"/>
    </row>
    <row r="77" spans="1:16" ht="12.75">
      <c r="A77" s="31" t="s">
        <v>111</v>
      </c>
      <c r="B77" s="43">
        <f t="shared" si="5"/>
        <v>4500</v>
      </c>
      <c r="C77" s="10">
        <f t="shared" si="22"/>
        <v>4500</v>
      </c>
      <c r="D77" s="12">
        <v>0</v>
      </c>
      <c r="E77" s="12">
        <v>4500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22">
        <f t="shared" si="2"/>
        <v>0</v>
      </c>
    </row>
    <row r="78" spans="1:16" ht="25.5" hidden="1">
      <c r="A78" s="1" t="s">
        <v>34</v>
      </c>
      <c r="B78" s="43">
        <f t="shared" si="5"/>
        <v>0</v>
      </c>
      <c r="C78" s="10">
        <f t="shared" si="22"/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22">
        <f t="shared" si="2"/>
        <v>0</v>
      </c>
    </row>
    <row r="79" spans="1:16" ht="13.5" customHeight="1">
      <c r="A79" s="31" t="s">
        <v>146</v>
      </c>
      <c r="B79" s="43">
        <f t="shared" si="5"/>
        <v>54000</v>
      </c>
      <c r="C79" s="10">
        <f>SUM(D79:O79)</f>
        <v>54000</v>
      </c>
      <c r="D79" s="12">
        <v>0</v>
      </c>
      <c r="E79" s="12">
        <v>20000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34000</v>
      </c>
      <c r="P79" s="22"/>
    </row>
    <row r="80" spans="1:16" s="15" customFormat="1" ht="47.25" customHeight="1">
      <c r="A80" s="62" t="s">
        <v>26</v>
      </c>
      <c r="B80" s="35">
        <f t="shared" si="5"/>
        <v>81000</v>
      </c>
      <c r="C80" s="45">
        <f aca="true" t="shared" si="27" ref="C80:P80">SUM(C81:C82)</f>
        <v>81000</v>
      </c>
      <c r="D80" s="45">
        <f t="shared" si="27"/>
        <v>780</v>
      </c>
      <c r="E80" s="45">
        <f t="shared" si="27"/>
        <v>13137.18</v>
      </c>
      <c r="F80" s="45">
        <f t="shared" si="27"/>
        <v>6568.6</v>
      </c>
      <c r="G80" s="45">
        <f t="shared" si="27"/>
        <v>6568.639999999999</v>
      </c>
      <c r="H80" s="45">
        <f t="shared" si="27"/>
        <v>6568.65</v>
      </c>
      <c r="I80" s="45">
        <f t="shared" si="27"/>
        <v>6568.65</v>
      </c>
      <c r="J80" s="45">
        <f t="shared" si="27"/>
        <v>13189.61</v>
      </c>
      <c r="K80" s="45">
        <f t="shared" si="27"/>
        <v>598.04</v>
      </c>
      <c r="L80" s="45">
        <f>L81+L82</f>
        <v>6568.65</v>
      </c>
      <c r="M80" s="45">
        <f>M81+M82</f>
        <v>6814.63</v>
      </c>
      <c r="N80" s="45">
        <f>N81+N82</f>
        <v>6568.6</v>
      </c>
      <c r="O80" s="45">
        <f>O81+O82</f>
        <v>7068.75</v>
      </c>
      <c r="P80" s="13">
        <f t="shared" si="27"/>
        <v>0</v>
      </c>
    </row>
    <row r="81" spans="1:16" ht="12.75">
      <c r="A81" s="30" t="s">
        <v>112</v>
      </c>
      <c r="B81" s="43">
        <f t="shared" si="5"/>
        <v>62211.98</v>
      </c>
      <c r="C81" s="10">
        <f>SUM(D81:O81)</f>
        <v>62211.98</v>
      </c>
      <c r="D81" s="12">
        <v>632.7</v>
      </c>
      <c r="E81" s="12">
        <v>10090</v>
      </c>
      <c r="F81" s="12">
        <v>5045</v>
      </c>
      <c r="G81" s="12">
        <v>5045.04</v>
      </c>
      <c r="H81" s="12">
        <v>5045.04</v>
      </c>
      <c r="I81" s="12">
        <v>5045.04</v>
      </c>
      <c r="J81" s="12">
        <v>10130.06</v>
      </c>
      <c r="K81" s="12">
        <v>459.53</v>
      </c>
      <c r="L81" s="12">
        <v>5045.04</v>
      </c>
      <c r="M81" s="12">
        <v>5233.97</v>
      </c>
      <c r="N81" s="12">
        <v>5045</v>
      </c>
      <c r="O81" s="12">
        <v>5395.56</v>
      </c>
      <c r="P81" s="22">
        <f aca="true" t="shared" si="28" ref="P81:P159">B81-C81</f>
        <v>0</v>
      </c>
    </row>
    <row r="82" spans="1:16" ht="12.75">
      <c r="A82" s="30" t="s">
        <v>113</v>
      </c>
      <c r="B82" s="43">
        <f aca="true" t="shared" si="29" ref="B82:B163">C82</f>
        <v>18788.02</v>
      </c>
      <c r="C82" s="10">
        <f>SUM(D82:O82)</f>
        <v>18788.02</v>
      </c>
      <c r="D82" s="12">
        <v>147.3</v>
      </c>
      <c r="E82" s="12">
        <v>3047.18</v>
      </c>
      <c r="F82" s="12">
        <v>1523.6</v>
      </c>
      <c r="G82" s="12">
        <v>1523.6</v>
      </c>
      <c r="H82" s="12">
        <v>1523.61</v>
      </c>
      <c r="I82" s="12">
        <v>1523.61</v>
      </c>
      <c r="J82" s="12">
        <v>3059.55</v>
      </c>
      <c r="K82" s="12">
        <v>138.51</v>
      </c>
      <c r="L82" s="12">
        <v>1523.61</v>
      </c>
      <c r="M82" s="12">
        <v>1580.66</v>
      </c>
      <c r="N82" s="12">
        <v>1523.6</v>
      </c>
      <c r="O82" s="12">
        <v>1673.19</v>
      </c>
      <c r="P82" s="22">
        <f t="shared" si="28"/>
        <v>0</v>
      </c>
    </row>
    <row r="83" spans="1:16" s="15" customFormat="1" ht="48">
      <c r="A83" s="62" t="s">
        <v>32</v>
      </c>
      <c r="B83" s="35">
        <f>C83</f>
        <v>26000</v>
      </c>
      <c r="C83" s="45">
        <f>C84+C85</f>
        <v>26000</v>
      </c>
      <c r="D83" s="45">
        <f aca="true" t="shared" si="30" ref="D83:P83">D84</f>
        <v>770</v>
      </c>
      <c r="E83" s="45">
        <f t="shared" si="30"/>
        <v>770</v>
      </c>
      <c r="F83" s="45">
        <f t="shared" si="30"/>
        <v>770</v>
      </c>
      <c r="G83" s="45">
        <f t="shared" si="30"/>
        <v>6770</v>
      </c>
      <c r="H83" s="45">
        <f t="shared" si="30"/>
        <v>6770</v>
      </c>
      <c r="I83" s="45">
        <f t="shared" si="30"/>
        <v>770</v>
      </c>
      <c r="J83" s="45">
        <f t="shared" si="30"/>
        <v>770</v>
      </c>
      <c r="K83" s="45">
        <f t="shared" si="30"/>
        <v>770</v>
      </c>
      <c r="L83" s="45">
        <f>L84+L85</f>
        <v>770</v>
      </c>
      <c r="M83" s="45">
        <f>M84+M85</f>
        <v>5530</v>
      </c>
      <c r="N83" s="45">
        <f>N84+N85</f>
        <v>770</v>
      </c>
      <c r="O83" s="45">
        <f>O84+O85</f>
        <v>770</v>
      </c>
      <c r="P83" s="13">
        <f t="shared" si="30"/>
        <v>0</v>
      </c>
    </row>
    <row r="84" spans="1:16" ht="12.75">
      <c r="A84" s="30" t="s">
        <v>114</v>
      </c>
      <c r="B84" s="43">
        <f t="shared" si="29"/>
        <v>26000</v>
      </c>
      <c r="C84" s="10">
        <f>SUM(D84:O84)</f>
        <v>26000</v>
      </c>
      <c r="D84" s="12">
        <v>770</v>
      </c>
      <c r="E84" s="12">
        <v>770</v>
      </c>
      <c r="F84" s="12">
        <v>770</v>
      </c>
      <c r="G84" s="12">
        <v>6770</v>
      </c>
      <c r="H84" s="12">
        <v>6770</v>
      </c>
      <c r="I84" s="12">
        <v>770</v>
      </c>
      <c r="J84" s="12">
        <v>770</v>
      </c>
      <c r="K84" s="12">
        <v>770</v>
      </c>
      <c r="L84" s="12">
        <v>770</v>
      </c>
      <c r="M84" s="12">
        <v>5530</v>
      </c>
      <c r="N84" s="12">
        <v>770</v>
      </c>
      <c r="O84" s="12">
        <v>770</v>
      </c>
      <c r="P84" s="22">
        <f t="shared" si="28"/>
        <v>0</v>
      </c>
    </row>
    <row r="85" spans="1:16" ht="0.75" customHeight="1">
      <c r="A85" s="30"/>
      <c r="B85" s="43">
        <f t="shared" si="29"/>
        <v>0</v>
      </c>
      <c r="C85" s="10">
        <f>SUM(D85:O85)</f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22"/>
    </row>
    <row r="86" spans="1:16" s="15" customFormat="1" ht="24">
      <c r="A86" s="63" t="s">
        <v>104</v>
      </c>
      <c r="B86" s="43">
        <f t="shared" si="29"/>
        <v>2484456.66</v>
      </c>
      <c r="C86" s="11">
        <f>C87+C92</f>
        <v>2484456.66</v>
      </c>
      <c r="D86" s="11">
        <f>D87</f>
        <v>165000</v>
      </c>
      <c r="E86" s="11">
        <f aca="true" t="shared" si="31" ref="E86:O86">E87</f>
        <v>165000</v>
      </c>
      <c r="F86" s="11">
        <f t="shared" si="31"/>
        <v>165000</v>
      </c>
      <c r="G86" s="11">
        <f t="shared" si="31"/>
        <v>165000</v>
      </c>
      <c r="H86" s="11">
        <f t="shared" si="31"/>
        <v>200000</v>
      </c>
      <c r="I86" s="11">
        <f t="shared" si="31"/>
        <v>230000</v>
      </c>
      <c r="J86" s="11">
        <f t="shared" si="31"/>
        <v>0</v>
      </c>
      <c r="K86" s="11">
        <f t="shared" si="31"/>
        <v>230000</v>
      </c>
      <c r="L86" s="11">
        <f t="shared" si="31"/>
        <v>165000</v>
      </c>
      <c r="M86" s="11">
        <f t="shared" si="31"/>
        <v>100000</v>
      </c>
      <c r="N86" s="11">
        <f t="shared" si="31"/>
        <v>165000</v>
      </c>
      <c r="O86" s="11">
        <f t="shared" si="31"/>
        <v>234456.66</v>
      </c>
      <c r="P86" s="13">
        <f>P87+P94+P106</f>
        <v>0</v>
      </c>
    </row>
    <row r="87" spans="1:16" ht="12.75">
      <c r="A87" s="44" t="s">
        <v>79</v>
      </c>
      <c r="B87" s="35">
        <f aca="true" t="shared" si="32" ref="B87:J87">B88+B89+B90+B91</f>
        <v>1984456.66</v>
      </c>
      <c r="C87" s="35">
        <f t="shared" si="32"/>
        <v>1984456.66</v>
      </c>
      <c r="D87" s="35">
        <f t="shared" si="32"/>
        <v>165000</v>
      </c>
      <c r="E87" s="35">
        <f t="shared" si="32"/>
        <v>165000</v>
      </c>
      <c r="F87" s="35">
        <f t="shared" si="32"/>
        <v>165000</v>
      </c>
      <c r="G87" s="35">
        <f t="shared" si="32"/>
        <v>165000</v>
      </c>
      <c r="H87" s="35">
        <f t="shared" si="32"/>
        <v>200000</v>
      </c>
      <c r="I87" s="35">
        <f t="shared" si="32"/>
        <v>230000</v>
      </c>
      <c r="J87" s="35">
        <f t="shared" si="32"/>
        <v>0</v>
      </c>
      <c r="K87" s="35">
        <f>K88+K89+K90</f>
        <v>230000</v>
      </c>
      <c r="L87" s="35">
        <f>L88+L89+L90+L91</f>
        <v>165000</v>
      </c>
      <c r="M87" s="35">
        <f>M88+M89+M90+M91</f>
        <v>100000</v>
      </c>
      <c r="N87" s="35">
        <f>N88+N89+N90+N91</f>
        <v>165000</v>
      </c>
      <c r="O87" s="35">
        <f>O88+O89+O90+O91</f>
        <v>234456.66</v>
      </c>
      <c r="P87" s="20">
        <f>SUM(P88:P88)</f>
        <v>0</v>
      </c>
    </row>
    <row r="88" spans="1:16" ht="12.75">
      <c r="A88" s="31" t="s">
        <v>115</v>
      </c>
      <c r="B88" s="43">
        <f t="shared" si="29"/>
        <v>1984456.66</v>
      </c>
      <c r="C88" s="10">
        <f aca="true" t="shared" si="33" ref="C88:C93">SUM(D88:O88)</f>
        <v>1984456.66</v>
      </c>
      <c r="D88" s="12">
        <v>165000</v>
      </c>
      <c r="E88" s="12">
        <v>165000</v>
      </c>
      <c r="F88" s="12">
        <v>165000</v>
      </c>
      <c r="G88" s="12">
        <v>165000</v>
      </c>
      <c r="H88" s="12">
        <v>200000</v>
      </c>
      <c r="I88" s="12">
        <v>230000</v>
      </c>
      <c r="J88" s="12"/>
      <c r="K88" s="12">
        <v>230000</v>
      </c>
      <c r="L88" s="12">
        <v>165000</v>
      </c>
      <c r="M88" s="12">
        <v>100000</v>
      </c>
      <c r="N88" s="12">
        <v>165000</v>
      </c>
      <c r="O88" s="12">
        <v>234456.66</v>
      </c>
      <c r="P88" s="22">
        <f t="shared" si="28"/>
        <v>0</v>
      </c>
    </row>
    <row r="89" spans="1:16" ht="12.75" hidden="1">
      <c r="A89" s="31"/>
      <c r="B89" s="43">
        <f t="shared" si="29"/>
        <v>0</v>
      </c>
      <c r="C89" s="10">
        <f t="shared" si="33"/>
        <v>0</v>
      </c>
      <c r="D89" s="12">
        <v>0</v>
      </c>
      <c r="E89" s="12">
        <v>0</v>
      </c>
      <c r="F89" s="12"/>
      <c r="G89" s="12"/>
      <c r="H89" s="12"/>
      <c r="I89" s="12">
        <v>0</v>
      </c>
      <c r="J89" s="12"/>
      <c r="K89" s="12">
        <v>0</v>
      </c>
      <c r="L89" s="12"/>
      <c r="M89" s="12">
        <v>0</v>
      </c>
      <c r="N89" s="12">
        <v>0</v>
      </c>
      <c r="O89" s="12">
        <v>0</v>
      </c>
      <c r="P89" s="22"/>
    </row>
    <row r="90" spans="1:16" ht="10.5" customHeight="1" hidden="1">
      <c r="A90" s="31"/>
      <c r="B90" s="43">
        <f t="shared" si="29"/>
        <v>0</v>
      </c>
      <c r="C90" s="34">
        <f t="shared" si="33"/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12">
        <v>0</v>
      </c>
      <c r="J90" s="12">
        <v>0</v>
      </c>
      <c r="K90" s="12"/>
      <c r="L90" s="12">
        <v>0</v>
      </c>
      <c r="M90" s="12">
        <v>0</v>
      </c>
      <c r="N90" s="12">
        <v>0</v>
      </c>
      <c r="O90" s="12">
        <v>0</v>
      </c>
      <c r="P90" s="22"/>
    </row>
    <row r="91" spans="1:16" ht="12.75" hidden="1">
      <c r="A91" s="31"/>
      <c r="B91" s="43">
        <f t="shared" si="29"/>
        <v>0</v>
      </c>
      <c r="C91" s="10">
        <f t="shared" si="33"/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22"/>
    </row>
    <row r="92" spans="1:16" ht="36">
      <c r="A92" s="64" t="s">
        <v>103</v>
      </c>
      <c r="B92" s="35">
        <f t="shared" si="29"/>
        <v>500000</v>
      </c>
      <c r="C92" s="35">
        <f>C93</f>
        <v>500000</v>
      </c>
      <c r="D92" s="35"/>
      <c r="E92" s="35"/>
      <c r="F92" s="35"/>
      <c r="G92" s="35"/>
      <c r="H92" s="35"/>
      <c r="I92" s="35"/>
      <c r="J92" s="35">
        <f aca="true" t="shared" si="34" ref="J92:O92">J93</f>
        <v>0</v>
      </c>
      <c r="K92" s="35">
        <f t="shared" si="34"/>
        <v>0</v>
      </c>
      <c r="L92" s="35">
        <f t="shared" si="34"/>
        <v>0</v>
      </c>
      <c r="M92" s="35">
        <f t="shared" si="34"/>
        <v>0</v>
      </c>
      <c r="N92" s="35">
        <f t="shared" si="34"/>
        <v>0</v>
      </c>
      <c r="O92" s="35">
        <f t="shared" si="34"/>
        <v>0</v>
      </c>
      <c r="P92" s="22"/>
    </row>
    <row r="93" spans="1:16" ht="12.75">
      <c r="A93" s="31" t="s">
        <v>116</v>
      </c>
      <c r="B93" s="43">
        <f t="shared" si="29"/>
        <v>500000</v>
      </c>
      <c r="C93" s="10">
        <f t="shared" si="33"/>
        <v>500000</v>
      </c>
      <c r="D93" s="12"/>
      <c r="E93" s="12"/>
      <c r="F93" s="12"/>
      <c r="G93" s="12"/>
      <c r="H93" s="12">
        <v>500000</v>
      </c>
      <c r="I93" s="12"/>
      <c r="J93" s="12">
        <v>0</v>
      </c>
      <c r="K93" s="12"/>
      <c r="L93" s="12"/>
      <c r="M93" s="12"/>
      <c r="N93" s="12"/>
      <c r="O93" s="12"/>
      <c r="P93" s="22"/>
    </row>
    <row r="94" spans="1:16" ht="36">
      <c r="A94" s="65" t="s">
        <v>91</v>
      </c>
      <c r="B94" s="35">
        <f t="shared" si="29"/>
        <v>490965.37000000005</v>
      </c>
      <c r="C94" s="35">
        <f>C96+C97+C98+C99+C103+C105+C104</f>
        <v>490965.37000000005</v>
      </c>
      <c r="D94" s="35">
        <f aca="true" t="shared" si="35" ref="D94:K94">D96+D97+D98+D99+D103+D105+D104</f>
        <v>0</v>
      </c>
      <c r="E94" s="35">
        <f t="shared" si="35"/>
        <v>0</v>
      </c>
      <c r="F94" s="35">
        <f t="shared" si="35"/>
        <v>0</v>
      </c>
      <c r="G94" s="35">
        <f t="shared" si="35"/>
        <v>163626.48</v>
      </c>
      <c r="H94" s="35">
        <f t="shared" si="35"/>
        <v>0</v>
      </c>
      <c r="I94" s="35">
        <f>I96+I97+I98+I99+I103+I104+I105</f>
        <v>0</v>
      </c>
      <c r="J94" s="35">
        <f>J96+J97+J98+J99+J103+J104+J105</f>
        <v>0</v>
      </c>
      <c r="K94" s="35">
        <f t="shared" si="35"/>
        <v>163626.56</v>
      </c>
      <c r="L94" s="35">
        <f>L96+L97+L98+L99+L103+L104+L105</f>
        <v>0</v>
      </c>
      <c r="M94" s="35">
        <f>M96+M97+M98+M99+M103+M104+M105</f>
        <v>0</v>
      </c>
      <c r="N94" s="35">
        <f>N96+N97+N98+N99+N103+N104+N105</f>
        <v>0</v>
      </c>
      <c r="O94" s="35">
        <f>O96+O97+O98+O99+O103+O104+O105</f>
        <v>163712.33</v>
      </c>
      <c r="P94" s="20">
        <f>SUM(P95:P102)</f>
        <v>0</v>
      </c>
    </row>
    <row r="95" spans="1:16" ht="25.5" hidden="1">
      <c r="A95" s="30" t="s">
        <v>80</v>
      </c>
      <c r="B95" s="43">
        <f t="shared" si="29"/>
        <v>0</v>
      </c>
      <c r="C95" s="10">
        <f>SUM(D95:O95)</f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22">
        <f>B95-C95</f>
        <v>0</v>
      </c>
    </row>
    <row r="96" spans="1:16" ht="12.75">
      <c r="A96" s="30" t="s">
        <v>117</v>
      </c>
      <c r="B96" s="43">
        <f t="shared" si="29"/>
        <v>89785.77</v>
      </c>
      <c r="C96" s="10">
        <f aca="true" t="shared" si="36" ref="C96:C105">SUM(D96:O96)</f>
        <v>89785.77</v>
      </c>
      <c r="D96" s="12">
        <v>0</v>
      </c>
      <c r="E96" s="12">
        <v>0</v>
      </c>
      <c r="F96" s="12">
        <v>0</v>
      </c>
      <c r="G96" s="12">
        <v>29900</v>
      </c>
      <c r="H96" s="12">
        <v>0</v>
      </c>
      <c r="I96" s="12">
        <v>0</v>
      </c>
      <c r="J96" s="12">
        <v>0</v>
      </c>
      <c r="K96" s="12">
        <v>29900</v>
      </c>
      <c r="L96" s="12">
        <v>0</v>
      </c>
      <c r="M96" s="12">
        <v>0</v>
      </c>
      <c r="N96" s="12">
        <v>0</v>
      </c>
      <c r="O96" s="12">
        <v>29985.77</v>
      </c>
      <c r="P96" s="22">
        <f t="shared" si="28"/>
        <v>0</v>
      </c>
    </row>
    <row r="97" spans="1:16" ht="12.75">
      <c r="A97" s="30" t="s">
        <v>118</v>
      </c>
      <c r="B97" s="43">
        <f t="shared" si="29"/>
        <v>401179.60000000003</v>
      </c>
      <c r="C97" s="10">
        <f t="shared" si="36"/>
        <v>401179.60000000003</v>
      </c>
      <c r="D97" s="12">
        <v>0</v>
      </c>
      <c r="E97" s="12">
        <v>0</v>
      </c>
      <c r="F97" s="12">
        <v>0</v>
      </c>
      <c r="G97" s="12">
        <v>133726.48</v>
      </c>
      <c r="H97" s="12"/>
      <c r="I97" s="12">
        <v>0</v>
      </c>
      <c r="J97" s="12">
        <v>0</v>
      </c>
      <c r="K97" s="12">
        <v>133726.56</v>
      </c>
      <c r="L97" s="12"/>
      <c r="M97" s="12">
        <v>0</v>
      </c>
      <c r="N97" s="12">
        <v>0</v>
      </c>
      <c r="O97" s="12">
        <v>133726.56</v>
      </c>
      <c r="P97" s="22">
        <f t="shared" si="28"/>
        <v>0</v>
      </c>
    </row>
    <row r="98" spans="1:16" ht="12.75" hidden="1">
      <c r="A98" s="30"/>
      <c r="B98" s="43">
        <f t="shared" si="29"/>
        <v>0</v>
      </c>
      <c r="C98" s="10">
        <f t="shared" si="36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22">
        <v>0</v>
      </c>
    </row>
    <row r="99" spans="1:16" ht="12.75" hidden="1">
      <c r="A99" s="30"/>
      <c r="B99" s="43">
        <f t="shared" si="29"/>
        <v>0</v>
      </c>
      <c r="C99" s="10">
        <f t="shared" si="36"/>
        <v>0</v>
      </c>
      <c r="D99" s="12">
        <v>0</v>
      </c>
      <c r="E99" s="12">
        <v>0</v>
      </c>
      <c r="F99" s="12">
        <v>0</v>
      </c>
      <c r="G99" s="12">
        <v>0</v>
      </c>
      <c r="H99" s="12"/>
      <c r="I99" s="12">
        <v>0</v>
      </c>
      <c r="J99" s="12"/>
      <c r="K99" s="12"/>
      <c r="L99" s="12"/>
      <c r="M99" s="12"/>
      <c r="N99" s="12">
        <v>0</v>
      </c>
      <c r="O99" s="12">
        <v>0</v>
      </c>
      <c r="P99" s="22">
        <f t="shared" si="28"/>
        <v>0</v>
      </c>
    </row>
    <row r="100" spans="1:16" ht="25.5" hidden="1">
      <c r="A100" s="30" t="s">
        <v>41</v>
      </c>
      <c r="B100" s="43">
        <f t="shared" si="29"/>
        <v>0</v>
      </c>
      <c r="C100" s="10">
        <f t="shared" si="36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2">
        <f t="shared" si="28"/>
        <v>0</v>
      </c>
    </row>
    <row r="101" spans="1:16" ht="25.5" hidden="1">
      <c r="A101" s="30" t="s">
        <v>42</v>
      </c>
      <c r="B101" s="43">
        <f t="shared" si="29"/>
        <v>0</v>
      </c>
      <c r="C101" s="10">
        <f t="shared" si="36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22">
        <f t="shared" si="28"/>
        <v>0</v>
      </c>
    </row>
    <row r="102" spans="1:16" ht="25.5" hidden="1">
      <c r="A102" s="30" t="s">
        <v>43</v>
      </c>
      <c r="B102" s="43">
        <f t="shared" si="29"/>
        <v>0</v>
      </c>
      <c r="C102" s="10">
        <f t="shared" si="36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22">
        <f t="shared" si="28"/>
        <v>0</v>
      </c>
    </row>
    <row r="103" spans="1:16" ht="12.75" hidden="1">
      <c r="A103" s="30"/>
      <c r="B103" s="43">
        <f t="shared" si="29"/>
        <v>0</v>
      </c>
      <c r="C103" s="10">
        <f t="shared" si="36"/>
        <v>0</v>
      </c>
      <c r="D103" s="12">
        <v>0</v>
      </c>
      <c r="E103" s="12">
        <v>0</v>
      </c>
      <c r="F103" s="12">
        <v>0</v>
      </c>
      <c r="G103" s="12">
        <v>0</v>
      </c>
      <c r="H103" s="12"/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22"/>
    </row>
    <row r="104" spans="1:16" ht="12.75" hidden="1">
      <c r="A104" s="30"/>
      <c r="B104" s="43">
        <f t="shared" si="29"/>
        <v>0</v>
      </c>
      <c r="C104" s="10">
        <f t="shared" si="36"/>
        <v>0</v>
      </c>
      <c r="D104" s="12">
        <v>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22"/>
    </row>
    <row r="105" spans="1:16" ht="12.75" hidden="1">
      <c r="A105" s="30"/>
      <c r="B105" s="43">
        <f t="shared" si="29"/>
        <v>0</v>
      </c>
      <c r="C105" s="10">
        <f t="shared" si="36"/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/>
      <c r="M105" s="12">
        <v>0</v>
      </c>
      <c r="N105" s="12">
        <v>0</v>
      </c>
      <c r="O105" s="12">
        <v>0</v>
      </c>
      <c r="P105" s="22">
        <f t="shared" si="28"/>
        <v>0</v>
      </c>
    </row>
    <row r="106" spans="1:16" ht="12.75">
      <c r="A106" s="44" t="s">
        <v>27</v>
      </c>
      <c r="B106" s="35">
        <f t="shared" si="29"/>
        <v>921885.69</v>
      </c>
      <c r="C106" s="35">
        <f>SUM(C107:C123)</f>
        <v>921885.69</v>
      </c>
      <c r="D106" s="35">
        <f aca="true" t="shared" si="37" ref="D106:P106">SUM(D107:D117)</f>
        <v>146316.67</v>
      </c>
      <c r="E106" s="35">
        <f t="shared" si="37"/>
        <v>121316.67</v>
      </c>
      <c r="F106" s="35">
        <f t="shared" si="37"/>
        <v>121316.67</v>
      </c>
      <c r="G106" s="35">
        <f t="shared" si="37"/>
        <v>61316.67</v>
      </c>
      <c r="H106" s="35">
        <f>H107+H108+H109+H110+H111+H112+H118+H120+H121+H122+H123</f>
        <v>52016.67</v>
      </c>
      <c r="I106" s="35">
        <f>I107+I108+I109+I110+I111+I112+I118+I120+I121+I122+I123</f>
        <v>2016.67</v>
      </c>
      <c r="J106" s="35">
        <f t="shared" si="37"/>
        <v>31916.67</v>
      </c>
      <c r="K106" s="35">
        <f t="shared" si="37"/>
        <v>1316.67</v>
      </c>
      <c r="L106" s="35">
        <f>L107+L108+L109+L110+L111+L112+L118+L120+L121+L122+L123</f>
        <v>67016.67</v>
      </c>
      <c r="M106" s="35">
        <f>M107+M108+M109+M110+M111+M112+M118+M120+M121+M122+M123</f>
        <v>115126.67</v>
      </c>
      <c r="N106" s="35">
        <f>N107+N108+N109+N110+N111+N112+N118+N120+N121+N122+N123</f>
        <v>123216.67</v>
      </c>
      <c r="O106" s="35">
        <f>O107+O108+O109+O110+O111+O112+O118+O120+O121+O122+O123</f>
        <v>74792.32</v>
      </c>
      <c r="P106" s="20">
        <f t="shared" si="37"/>
        <v>0</v>
      </c>
    </row>
    <row r="107" spans="1:16" ht="12.75">
      <c r="A107" s="30" t="s">
        <v>119</v>
      </c>
      <c r="B107" s="43">
        <f t="shared" si="29"/>
        <v>857885.69</v>
      </c>
      <c r="C107" s="10">
        <f>SUM(D107:O107)</f>
        <v>857885.69</v>
      </c>
      <c r="D107" s="12">
        <v>145000</v>
      </c>
      <c r="E107" s="12">
        <v>120000</v>
      </c>
      <c r="F107" s="12">
        <v>120000</v>
      </c>
      <c r="G107" s="12">
        <v>60000</v>
      </c>
      <c r="H107" s="12">
        <v>45000</v>
      </c>
      <c r="I107" s="12">
        <v>0</v>
      </c>
      <c r="J107" s="12">
        <v>15000</v>
      </c>
      <c r="K107" s="12"/>
      <c r="L107" s="12">
        <v>65000</v>
      </c>
      <c r="M107" s="12">
        <v>111910</v>
      </c>
      <c r="N107" s="12">
        <v>120000</v>
      </c>
      <c r="O107" s="12">
        <v>55975.69</v>
      </c>
      <c r="P107" s="22">
        <f t="shared" si="28"/>
        <v>0</v>
      </c>
    </row>
    <row r="108" spans="1:16" ht="0.75" customHeight="1">
      <c r="A108" s="30"/>
      <c r="B108" s="43">
        <f t="shared" si="29"/>
        <v>0</v>
      </c>
      <c r="C108" s="10">
        <f>SUM(D108:O108)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22">
        <f t="shared" si="28"/>
        <v>0</v>
      </c>
    </row>
    <row r="109" spans="1:16" ht="12.75" hidden="1">
      <c r="A109" s="30"/>
      <c r="B109" s="43">
        <f t="shared" si="29"/>
        <v>0</v>
      </c>
      <c r="C109" s="10">
        <f>SUM(D109:O109)</f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22">
        <f t="shared" si="28"/>
        <v>0</v>
      </c>
    </row>
    <row r="110" spans="1:16" ht="12.75" hidden="1">
      <c r="A110" s="30"/>
      <c r="B110" s="43">
        <f t="shared" si="29"/>
        <v>0</v>
      </c>
      <c r="C110" s="10">
        <f>SUM(D110:O110)</f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22">
        <f t="shared" si="28"/>
        <v>0</v>
      </c>
    </row>
    <row r="111" spans="1:16" ht="12.75">
      <c r="A111" s="30" t="s">
        <v>120</v>
      </c>
      <c r="B111" s="43">
        <f t="shared" si="29"/>
        <v>31200</v>
      </c>
      <c r="C111" s="10">
        <f>SUM(D111:O111)</f>
        <v>31200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15600</v>
      </c>
      <c r="K111" s="12">
        <v>0</v>
      </c>
      <c r="L111" s="12">
        <v>0</v>
      </c>
      <c r="M111" s="12">
        <v>0</v>
      </c>
      <c r="N111" s="12">
        <v>0</v>
      </c>
      <c r="O111" s="12">
        <v>15600</v>
      </c>
      <c r="P111" s="22"/>
    </row>
    <row r="112" spans="1:16" ht="12.75">
      <c r="A112" s="30" t="s">
        <v>121</v>
      </c>
      <c r="B112" s="43">
        <f t="shared" si="29"/>
        <v>15800</v>
      </c>
      <c r="C112" s="10">
        <f aca="true" t="shared" si="38" ref="C112:C122">SUM(D112:O112)</f>
        <v>15800</v>
      </c>
      <c r="D112" s="12">
        <v>1316.67</v>
      </c>
      <c r="E112" s="12">
        <v>1316.67</v>
      </c>
      <c r="F112" s="12">
        <v>1316.67</v>
      </c>
      <c r="G112" s="12">
        <v>1316.67</v>
      </c>
      <c r="H112" s="12">
        <v>1316.67</v>
      </c>
      <c r="I112" s="12">
        <v>1316.67</v>
      </c>
      <c r="J112" s="12">
        <v>1316.67</v>
      </c>
      <c r="K112" s="12">
        <v>1316.67</v>
      </c>
      <c r="L112" s="12">
        <v>1316.67</v>
      </c>
      <c r="M112" s="12">
        <v>1316.67</v>
      </c>
      <c r="N112" s="12">
        <v>1316.67</v>
      </c>
      <c r="O112" s="12">
        <v>1316.63</v>
      </c>
      <c r="P112" s="22">
        <f t="shared" si="28"/>
        <v>0</v>
      </c>
    </row>
    <row r="113" spans="1:16" ht="25.5" hidden="1">
      <c r="A113" s="30" t="s">
        <v>44</v>
      </c>
      <c r="B113" s="43">
        <f t="shared" si="29"/>
        <v>0</v>
      </c>
      <c r="C113" s="10">
        <f t="shared" si="38"/>
        <v>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22">
        <f t="shared" si="28"/>
        <v>0</v>
      </c>
    </row>
    <row r="114" spans="1:16" ht="25.5" hidden="1">
      <c r="A114" s="30" t="s">
        <v>45</v>
      </c>
      <c r="B114" s="43">
        <f t="shared" si="29"/>
        <v>0</v>
      </c>
      <c r="C114" s="10">
        <f t="shared" si="38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22">
        <f t="shared" si="28"/>
        <v>0</v>
      </c>
    </row>
    <row r="115" spans="1:16" ht="25.5" hidden="1">
      <c r="A115" s="30" t="s">
        <v>46</v>
      </c>
      <c r="B115" s="43">
        <f t="shared" si="29"/>
        <v>0</v>
      </c>
      <c r="C115" s="10">
        <f t="shared" si="38"/>
        <v>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22">
        <f t="shared" si="28"/>
        <v>0</v>
      </c>
    </row>
    <row r="116" spans="1:16" ht="25.5" hidden="1">
      <c r="A116" s="30" t="s">
        <v>47</v>
      </c>
      <c r="B116" s="43">
        <f t="shared" si="29"/>
        <v>0</v>
      </c>
      <c r="C116" s="10">
        <f t="shared" si="38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22">
        <f t="shared" si="28"/>
        <v>0</v>
      </c>
    </row>
    <row r="117" spans="1:16" ht="25.5" hidden="1">
      <c r="A117" s="30" t="s">
        <v>48</v>
      </c>
      <c r="B117" s="43">
        <f t="shared" si="29"/>
        <v>0</v>
      </c>
      <c r="C117" s="10">
        <f t="shared" si="38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2">
        <f t="shared" si="28"/>
        <v>0</v>
      </c>
    </row>
    <row r="118" spans="1:16" ht="0.75" customHeight="1">
      <c r="A118" s="30"/>
      <c r="B118" s="43">
        <f t="shared" si="29"/>
        <v>0</v>
      </c>
      <c r="C118" s="10">
        <f t="shared" si="38"/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22"/>
    </row>
    <row r="119" spans="1:16" ht="25.5" hidden="1">
      <c r="A119" s="30" t="s">
        <v>93</v>
      </c>
      <c r="B119" s="43">
        <f t="shared" si="29"/>
        <v>0</v>
      </c>
      <c r="C119" s="10">
        <f t="shared" si="38"/>
        <v>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22"/>
    </row>
    <row r="120" spans="1:16" ht="12.75" hidden="1">
      <c r="A120" s="30"/>
      <c r="B120" s="43">
        <f t="shared" si="29"/>
        <v>0</v>
      </c>
      <c r="C120" s="10">
        <f t="shared" si="38"/>
        <v>0</v>
      </c>
      <c r="D120" s="12">
        <v>0</v>
      </c>
      <c r="E120" s="12"/>
      <c r="F120" s="12"/>
      <c r="G120" s="12">
        <v>0</v>
      </c>
      <c r="H120" s="12">
        <v>0</v>
      </c>
      <c r="I120" s="12">
        <v>0</v>
      </c>
      <c r="J120" s="12"/>
      <c r="K120" s="12"/>
      <c r="L120" s="12"/>
      <c r="M120" s="12">
        <v>0</v>
      </c>
      <c r="N120" s="12"/>
      <c r="O120" s="12"/>
      <c r="P120" s="22"/>
    </row>
    <row r="121" spans="1:16" ht="12.75" hidden="1">
      <c r="A121" s="30"/>
      <c r="B121" s="43">
        <f t="shared" si="29"/>
        <v>0</v>
      </c>
      <c r="C121" s="10">
        <f t="shared" si="38"/>
        <v>0</v>
      </c>
      <c r="D121" s="12">
        <v>0</v>
      </c>
      <c r="E121" s="12"/>
      <c r="F121" s="12"/>
      <c r="G121" s="12">
        <v>0</v>
      </c>
      <c r="H121" s="12">
        <v>0</v>
      </c>
      <c r="I121" s="12"/>
      <c r="J121" s="12"/>
      <c r="K121" s="12"/>
      <c r="L121" s="12"/>
      <c r="M121" s="12"/>
      <c r="N121" s="12"/>
      <c r="O121" s="12"/>
      <c r="P121" s="22"/>
    </row>
    <row r="122" spans="1:16" ht="12.75">
      <c r="A122" s="30" t="s">
        <v>122</v>
      </c>
      <c r="B122" s="43">
        <f t="shared" si="29"/>
        <v>5000</v>
      </c>
      <c r="C122" s="10">
        <f t="shared" si="38"/>
        <v>5000</v>
      </c>
      <c r="D122" s="12">
        <v>0</v>
      </c>
      <c r="E122" s="12"/>
      <c r="F122" s="12">
        <v>0</v>
      </c>
      <c r="G122" s="12">
        <v>0</v>
      </c>
      <c r="H122" s="12">
        <v>5000</v>
      </c>
      <c r="I122" s="12"/>
      <c r="J122" s="12"/>
      <c r="K122" s="12"/>
      <c r="L122" s="12">
        <v>0</v>
      </c>
      <c r="M122" s="12"/>
      <c r="N122" s="12"/>
      <c r="O122" s="12"/>
      <c r="P122" s="22"/>
    </row>
    <row r="123" spans="1:16" ht="12.75">
      <c r="A123" s="30" t="s">
        <v>123</v>
      </c>
      <c r="B123" s="43">
        <f t="shared" si="29"/>
        <v>12000</v>
      </c>
      <c r="C123" s="10">
        <f>SUM(D123:O123)</f>
        <v>12000</v>
      </c>
      <c r="D123" s="12">
        <v>700</v>
      </c>
      <c r="E123" s="12">
        <v>700</v>
      </c>
      <c r="F123" s="12">
        <v>700</v>
      </c>
      <c r="G123" s="12">
        <v>700</v>
      </c>
      <c r="H123" s="12">
        <v>700</v>
      </c>
      <c r="I123" s="12">
        <v>700</v>
      </c>
      <c r="J123" s="12">
        <v>700</v>
      </c>
      <c r="K123" s="12">
        <v>700</v>
      </c>
      <c r="L123" s="12">
        <v>700</v>
      </c>
      <c r="M123" s="12">
        <v>1900</v>
      </c>
      <c r="N123" s="12">
        <v>1900</v>
      </c>
      <c r="O123" s="12">
        <v>1900</v>
      </c>
      <c r="P123" s="22"/>
    </row>
    <row r="124" spans="1:16" s="15" customFormat="1" ht="13.5">
      <c r="A124" s="46" t="s">
        <v>81</v>
      </c>
      <c r="B124" s="35">
        <f t="shared" si="29"/>
        <v>0</v>
      </c>
      <c r="C124" s="45">
        <f aca="true" t="shared" si="39" ref="C124:P124">SUM(C125:C125)</f>
        <v>0</v>
      </c>
      <c r="D124" s="45">
        <f t="shared" si="39"/>
        <v>0</v>
      </c>
      <c r="E124" s="45">
        <f t="shared" si="39"/>
        <v>0</v>
      </c>
      <c r="F124" s="45">
        <f t="shared" si="39"/>
        <v>0</v>
      </c>
      <c r="G124" s="45">
        <f t="shared" si="39"/>
        <v>0</v>
      </c>
      <c r="H124" s="45">
        <f t="shared" si="39"/>
        <v>0</v>
      </c>
      <c r="I124" s="45">
        <f t="shared" si="39"/>
        <v>0</v>
      </c>
      <c r="J124" s="45">
        <f t="shared" si="39"/>
        <v>0</v>
      </c>
      <c r="K124" s="45">
        <f t="shared" si="39"/>
        <v>0</v>
      </c>
      <c r="L124" s="45">
        <f t="shared" si="39"/>
        <v>0</v>
      </c>
      <c r="M124" s="45">
        <f t="shared" si="39"/>
        <v>0</v>
      </c>
      <c r="N124" s="45">
        <f t="shared" si="39"/>
        <v>0</v>
      </c>
      <c r="O124" s="45">
        <f t="shared" si="39"/>
        <v>0</v>
      </c>
      <c r="P124" s="13">
        <f t="shared" si="39"/>
        <v>0</v>
      </c>
    </row>
    <row r="125" spans="1:16" ht="12.75">
      <c r="A125" s="30" t="s">
        <v>124</v>
      </c>
      <c r="B125" s="43">
        <f t="shared" si="29"/>
        <v>0</v>
      </c>
      <c r="C125" s="10">
        <f>SUM(D125:O125)</f>
        <v>0</v>
      </c>
      <c r="D125" s="12"/>
      <c r="E125" s="12"/>
      <c r="F125" s="12"/>
      <c r="G125" s="12"/>
      <c r="H125" s="12"/>
      <c r="I125" s="12"/>
      <c r="J125" s="12"/>
      <c r="K125" s="12">
        <v>0</v>
      </c>
      <c r="L125" s="12"/>
      <c r="M125" s="12">
        <v>0</v>
      </c>
      <c r="N125" s="12"/>
      <c r="O125" s="12"/>
      <c r="P125" s="22">
        <f>B125-C125</f>
        <v>0</v>
      </c>
    </row>
    <row r="126" spans="1:16" s="15" customFormat="1" ht="48">
      <c r="A126" s="66" t="s">
        <v>28</v>
      </c>
      <c r="B126" s="35">
        <f>C126</f>
        <v>2583708</v>
      </c>
      <c r="C126" s="45">
        <f>SUM(C127:C155)+C156+C157</f>
        <v>2583708</v>
      </c>
      <c r="D126" s="45">
        <f>SUM(D127:D154)</f>
        <v>246015.36000000004</v>
      </c>
      <c r="E126" s="45">
        <f>SUM(E127:E154)</f>
        <v>214415.36000000004</v>
      </c>
      <c r="F126" s="45">
        <f>F127+F128+F129+F130+F131+F132+F133+F134+F135+F136+F137+F138+F139+F140+F141+F143+F144+F145+F146+F147+F148+F155+F156+F157</f>
        <v>207670.11000000004</v>
      </c>
      <c r="G126" s="45">
        <f>G127+G128+G129+G130+G131+G132+G133+G134+G135+G136+G137+G138+G139+G140+G141+G143+G144+G145+G146+G147+G148+G155+G156+G157</f>
        <v>201070.11000000004</v>
      </c>
      <c r="H126" s="45">
        <f>SUM(H127:H154)</f>
        <v>197514.07</v>
      </c>
      <c r="I126" s="45">
        <f>SUM(I127:I154)</f>
        <v>200725.65000000002</v>
      </c>
      <c r="J126" s="45">
        <f aca="true" t="shared" si="40" ref="J126:O126">J127+J128+J129+J130+J131+J132+J133+J134+J135+J136+J137+J138+J139+J140+J141+J143+J144+J145+J146+J147+J148+J155+J156+J157</f>
        <v>207670.11000000004</v>
      </c>
      <c r="K126" s="45">
        <f t="shared" si="40"/>
        <v>226711.11000000004</v>
      </c>
      <c r="L126" s="45">
        <f t="shared" si="40"/>
        <v>177670.11000000004</v>
      </c>
      <c r="M126" s="45">
        <f>M127+M128+M129+M130+M131+M132+M133+M134+M135+M136+M137+M138+M139+M140+M141+M143+M144+M145+M146+M147+M148+M155+M156+M157+M142</f>
        <v>211070.11000000004</v>
      </c>
      <c r="N126" s="45">
        <f t="shared" si="40"/>
        <v>237480.11000000004</v>
      </c>
      <c r="O126" s="45">
        <f t="shared" si="40"/>
        <v>255076.79</v>
      </c>
      <c r="P126" s="13">
        <f>SUM(P127:P154)</f>
        <v>0</v>
      </c>
    </row>
    <row r="127" spans="1:16" ht="12.75">
      <c r="A127" s="30" t="s">
        <v>125</v>
      </c>
      <c r="B127" s="43">
        <f t="shared" si="29"/>
        <v>765810.29</v>
      </c>
      <c r="C127" s="10">
        <f aca="true" t="shared" si="41" ref="C127:C157">SUM(D127:O127)</f>
        <v>765810.29</v>
      </c>
      <c r="D127" s="12">
        <v>63817.5</v>
      </c>
      <c r="E127" s="12">
        <v>63817.5</v>
      </c>
      <c r="F127" s="12">
        <v>63817.5</v>
      </c>
      <c r="G127" s="12">
        <v>63817.5</v>
      </c>
      <c r="H127" s="12">
        <v>63817.5</v>
      </c>
      <c r="I127" s="12">
        <v>63817.79</v>
      </c>
      <c r="J127" s="12">
        <v>63817.5</v>
      </c>
      <c r="K127" s="12">
        <v>63817.5</v>
      </c>
      <c r="L127" s="12">
        <v>63817.5</v>
      </c>
      <c r="M127" s="12">
        <v>63817.5</v>
      </c>
      <c r="N127" s="12">
        <v>63817.5</v>
      </c>
      <c r="O127" s="12">
        <v>63817.5</v>
      </c>
      <c r="P127" s="22">
        <f t="shared" si="28"/>
        <v>0</v>
      </c>
    </row>
    <row r="128" spans="1:16" ht="12.75">
      <c r="A128" s="30" t="s">
        <v>126</v>
      </c>
      <c r="B128" s="43">
        <f t="shared" si="29"/>
        <v>231274.71</v>
      </c>
      <c r="C128" s="10">
        <f t="shared" si="41"/>
        <v>231274.71</v>
      </c>
      <c r="D128" s="12">
        <v>19273</v>
      </c>
      <c r="E128" s="12">
        <v>19273</v>
      </c>
      <c r="F128" s="12">
        <v>19273</v>
      </c>
      <c r="G128" s="12">
        <v>19273</v>
      </c>
      <c r="H128" s="12">
        <v>19271.71</v>
      </c>
      <c r="I128" s="12">
        <v>19273</v>
      </c>
      <c r="J128" s="12">
        <v>19273</v>
      </c>
      <c r="K128" s="12">
        <v>19273</v>
      </c>
      <c r="L128" s="12">
        <v>19273</v>
      </c>
      <c r="M128" s="12">
        <v>19273</v>
      </c>
      <c r="N128" s="12">
        <v>19273</v>
      </c>
      <c r="O128" s="12">
        <v>19273</v>
      </c>
      <c r="P128" s="22">
        <f t="shared" si="28"/>
        <v>0</v>
      </c>
    </row>
    <row r="129" spans="1:16" ht="25.5">
      <c r="A129" s="30" t="s">
        <v>127</v>
      </c>
      <c r="B129" s="43">
        <f t="shared" si="29"/>
        <v>14189.7</v>
      </c>
      <c r="C129" s="10">
        <f t="shared" si="41"/>
        <v>14189.7</v>
      </c>
      <c r="D129" s="12">
        <v>1182</v>
      </c>
      <c r="E129" s="12">
        <v>1182</v>
      </c>
      <c r="F129" s="12">
        <v>1182</v>
      </c>
      <c r="G129" s="12">
        <v>1182</v>
      </c>
      <c r="H129" s="12">
        <v>1182</v>
      </c>
      <c r="I129" s="12">
        <v>1182</v>
      </c>
      <c r="J129" s="12">
        <v>1182</v>
      </c>
      <c r="K129" s="12">
        <v>1182</v>
      </c>
      <c r="L129" s="12">
        <v>1182</v>
      </c>
      <c r="M129" s="12">
        <v>1182</v>
      </c>
      <c r="N129" s="12">
        <v>1182</v>
      </c>
      <c r="O129" s="12">
        <v>1187.7</v>
      </c>
      <c r="P129" s="22">
        <f t="shared" si="28"/>
        <v>0</v>
      </c>
    </row>
    <row r="130" spans="1:16" ht="25.5">
      <c r="A130" s="30" t="s">
        <v>128</v>
      </c>
      <c r="B130" s="43">
        <f t="shared" si="29"/>
        <v>4285.3</v>
      </c>
      <c r="C130" s="10">
        <f t="shared" si="41"/>
        <v>4285.3</v>
      </c>
      <c r="D130" s="12">
        <v>357</v>
      </c>
      <c r="E130" s="12">
        <v>357</v>
      </c>
      <c r="F130" s="12">
        <v>357</v>
      </c>
      <c r="G130" s="12">
        <v>357</v>
      </c>
      <c r="H130" s="12">
        <v>357</v>
      </c>
      <c r="I130" s="12">
        <v>357</v>
      </c>
      <c r="J130" s="12">
        <v>357</v>
      </c>
      <c r="K130" s="12">
        <v>357</v>
      </c>
      <c r="L130" s="12">
        <v>357</v>
      </c>
      <c r="M130" s="12">
        <v>357</v>
      </c>
      <c r="N130" s="12">
        <v>357</v>
      </c>
      <c r="O130" s="12">
        <v>358.3</v>
      </c>
      <c r="P130" s="22">
        <f t="shared" si="28"/>
        <v>0</v>
      </c>
    </row>
    <row r="131" spans="1:16" ht="12.75">
      <c r="A131" s="30" t="s">
        <v>129</v>
      </c>
      <c r="B131" s="43">
        <f t="shared" si="29"/>
        <v>132493.08</v>
      </c>
      <c r="C131" s="10">
        <f t="shared" si="41"/>
        <v>132493.08</v>
      </c>
      <c r="D131" s="12">
        <v>11041.09</v>
      </c>
      <c r="E131" s="12">
        <v>11041.09</v>
      </c>
      <c r="F131" s="12">
        <v>11041.09</v>
      </c>
      <c r="G131" s="12">
        <v>11041.09</v>
      </c>
      <c r="H131" s="12">
        <v>11041.09</v>
      </c>
      <c r="I131" s="12">
        <v>11041.09</v>
      </c>
      <c r="J131" s="12">
        <v>11041.09</v>
      </c>
      <c r="K131" s="12">
        <v>11041.09</v>
      </c>
      <c r="L131" s="12">
        <v>11041.09</v>
      </c>
      <c r="M131" s="12">
        <v>11041.09</v>
      </c>
      <c r="N131" s="12">
        <v>11041.09</v>
      </c>
      <c r="O131" s="12">
        <v>11041.09</v>
      </c>
      <c r="P131" s="22">
        <f t="shared" si="28"/>
        <v>0</v>
      </c>
    </row>
    <row r="132" spans="1:16" ht="12.75">
      <c r="A132" s="30" t="s">
        <v>130</v>
      </c>
      <c r="B132" s="43">
        <f t="shared" si="29"/>
        <v>40012.92</v>
      </c>
      <c r="C132" s="10">
        <f t="shared" si="41"/>
        <v>40012.92</v>
      </c>
      <c r="D132" s="12">
        <v>3334.41</v>
      </c>
      <c r="E132" s="12">
        <v>3334.41</v>
      </c>
      <c r="F132" s="12">
        <v>3334.41</v>
      </c>
      <c r="G132" s="12">
        <v>3334.41</v>
      </c>
      <c r="H132" s="12">
        <v>3334.41</v>
      </c>
      <c r="I132" s="12">
        <v>3334.41</v>
      </c>
      <c r="J132" s="12">
        <v>3334.41</v>
      </c>
      <c r="K132" s="12">
        <v>3334.41</v>
      </c>
      <c r="L132" s="12">
        <v>3334.41</v>
      </c>
      <c r="M132" s="12">
        <v>3334.41</v>
      </c>
      <c r="N132" s="12">
        <v>3334.41</v>
      </c>
      <c r="O132" s="12">
        <v>3334.41</v>
      </c>
      <c r="P132" s="22">
        <f t="shared" si="28"/>
        <v>0</v>
      </c>
    </row>
    <row r="133" spans="1:16" ht="12.75">
      <c r="A133" s="30" t="s">
        <v>131</v>
      </c>
      <c r="B133" s="43">
        <f t="shared" si="29"/>
        <v>846041</v>
      </c>
      <c r="C133" s="10">
        <f t="shared" si="41"/>
        <v>846041</v>
      </c>
      <c r="D133" s="12">
        <v>70000</v>
      </c>
      <c r="E133" s="12">
        <v>83400</v>
      </c>
      <c r="F133" s="12">
        <v>70000</v>
      </c>
      <c r="G133" s="12">
        <v>63400</v>
      </c>
      <c r="H133" s="12">
        <v>60000</v>
      </c>
      <c r="I133" s="12">
        <v>53400</v>
      </c>
      <c r="J133" s="12">
        <v>70000</v>
      </c>
      <c r="K133" s="12">
        <v>89041</v>
      </c>
      <c r="L133" s="12">
        <v>40000</v>
      </c>
      <c r="M133" s="12">
        <v>73400</v>
      </c>
      <c r="N133" s="12">
        <v>90000</v>
      </c>
      <c r="O133" s="12">
        <v>83400</v>
      </c>
      <c r="P133" s="22">
        <f t="shared" si="28"/>
        <v>0</v>
      </c>
    </row>
    <row r="134" spans="1:16" ht="12" customHeight="1">
      <c r="A134" s="30" t="s">
        <v>132</v>
      </c>
      <c r="B134" s="43">
        <f t="shared" si="29"/>
        <v>0</v>
      </c>
      <c r="C134" s="10">
        <f>SUM(D134:O134)</f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22">
        <f t="shared" si="28"/>
        <v>0</v>
      </c>
    </row>
    <row r="135" spans="1:16" ht="12.75" hidden="1">
      <c r="A135" s="30"/>
      <c r="B135" s="43">
        <f t="shared" si="29"/>
        <v>0</v>
      </c>
      <c r="C135" s="10">
        <f>SUM(D135:O135)</f>
        <v>0</v>
      </c>
      <c r="D135" s="12"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>
        <v>0</v>
      </c>
      <c r="O135" s="12">
        <v>0</v>
      </c>
      <c r="P135" s="22">
        <f>B135-C135</f>
        <v>0</v>
      </c>
    </row>
    <row r="136" spans="1:16" ht="12.75" hidden="1">
      <c r="A136" s="30"/>
      <c r="B136" s="43">
        <f t="shared" si="29"/>
        <v>0</v>
      </c>
      <c r="C136" s="10">
        <f t="shared" si="41"/>
        <v>0</v>
      </c>
      <c r="D136" s="12"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>
        <v>0</v>
      </c>
      <c r="O136" s="12">
        <v>0</v>
      </c>
      <c r="P136" s="22">
        <f t="shared" si="28"/>
        <v>0</v>
      </c>
    </row>
    <row r="137" spans="1:16" ht="12.75" hidden="1">
      <c r="A137" s="30"/>
      <c r="B137" s="43">
        <f t="shared" si="29"/>
        <v>0</v>
      </c>
      <c r="C137" s="10">
        <f t="shared" si="41"/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22">
        <f t="shared" si="28"/>
        <v>0</v>
      </c>
    </row>
    <row r="138" spans="1:16" ht="12.75" hidden="1">
      <c r="A138" s="30"/>
      <c r="B138" s="43">
        <f t="shared" si="29"/>
        <v>0</v>
      </c>
      <c r="C138" s="10">
        <f t="shared" si="41"/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22"/>
    </row>
    <row r="139" spans="1:16" ht="1.5" customHeight="1" hidden="1">
      <c r="A139" s="30"/>
      <c r="B139" s="43">
        <f t="shared" si="29"/>
        <v>0</v>
      </c>
      <c r="C139" s="10">
        <f t="shared" si="41"/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22">
        <f t="shared" si="28"/>
        <v>0</v>
      </c>
    </row>
    <row r="140" spans="1:16" ht="3" customHeight="1" hidden="1">
      <c r="A140" s="30"/>
      <c r="B140" s="43">
        <f t="shared" si="29"/>
        <v>0</v>
      </c>
      <c r="C140" s="10">
        <f t="shared" si="41"/>
        <v>0</v>
      </c>
      <c r="D140" s="12">
        <v>0</v>
      </c>
      <c r="E140" s="12">
        <v>0</v>
      </c>
      <c r="F140" s="12"/>
      <c r="G140" s="12"/>
      <c r="H140" s="12">
        <v>0</v>
      </c>
      <c r="I140" s="12"/>
      <c r="J140" s="12"/>
      <c r="K140" s="12"/>
      <c r="L140" s="12"/>
      <c r="M140" s="12"/>
      <c r="N140" s="12"/>
      <c r="O140" s="12"/>
      <c r="P140" s="22">
        <f t="shared" si="28"/>
        <v>0</v>
      </c>
    </row>
    <row r="141" spans="1:16" ht="12.75">
      <c r="A141" s="30" t="s">
        <v>133</v>
      </c>
      <c r="B141" s="43">
        <f t="shared" si="29"/>
        <v>144000</v>
      </c>
      <c r="C141" s="10">
        <f t="shared" si="41"/>
        <v>144000</v>
      </c>
      <c r="D141" s="12">
        <v>45000</v>
      </c>
      <c r="E141" s="12">
        <v>0</v>
      </c>
      <c r="F141" s="12">
        <v>6500</v>
      </c>
      <c r="G141" s="12">
        <v>6500</v>
      </c>
      <c r="H141" s="12">
        <v>6500</v>
      </c>
      <c r="I141" s="12">
        <v>6500</v>
      </c>
      <c r="J141" s="12">
        <v>6500</v>
      </c>
      <c r="K141" s="12">
        <v>6500</v>
      </c>
      <c r="L141" s="12">
        <v>6500</v>
      </c>
      <c r="M141" s="12">
        <v>6500</v>
      </c>
      <c r="N141" s="12">
        <v>6500</v>
      </c>
      <c r="O141" s="12">
        <v>40500</v>
      </c>
      <c r="P141" s="22">
        <f t="shared" si="28"/>
        <v>0</v>
      </c>
    </row>
    <row r="142" spans="1:16" ht="12.75" hidden="1">
      <c r="A142" s="30"/>
      <c r="B142" s="43">
        <f t="shared" si="29"/>
        <v>0</v>
      </c>
      <c r="C142" s="10">
        <f t="shared" si="41"/>
        <v>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42">
        <v>0</v>
      </c>
      <c r="N142" s="12"/>
      <c r="O142" s="12"/>
      <c r="P142" s="22"/>
    </row>
    <row r="143" spans="1:16" ht="12.75">
      <c r="A143" s="30" t="s">
        <v>134</v>
      </c>
      <c r="B143" s="43">
        <f t="shared" si="29"/>
        <v>173473.11000000004</v>
      </c>
      <c r="C143" s="10">
        <f t="shared" si="41"/>
        <v>173473.11000000004</v>
      </c>
      <c r="D143" s="12">
        <v>14456.1</v>
      </c>
      <c r="E143" s="12">
        <v>14456.1</v>
      </c>
      <c r="F143" s="12">
        <v>14456.1</v>
      </c>
      <c r="G143" s="12">
        <v>14456.1</v>
      </c>
      <c r="H143" s="12">
        <v>14456.1</v>
      </c>
      <c r="I143" s="12">
        <v>14456.1</v>
      </c>
      <c r="J143" s="12">
        <v>14456.1</v>
      </c>
      <c r="K143" s="12">
        <v>14456.1</v>
      </c>
      <c r="L143" s="12">
        <v>14456.1</v>
      </c>
      <c r="M143" s="12">
        <v>14456.1</v>
      </c>
      <c r="N143" s="12">
        <v>14456.1</v>
      </c>
      <c r="O143" s="12">
        <v>14456.01</v>
      </c>
      <c r="P143" s="22">
        <f t="shared" si="28"/>
        <v>0</v>
      </c>
    </row>
    <row r="144" spans="1:16" ht="12.75">
      <c r="A144" s="30" t="s">
        <v>135</v>
      </c>
      <c r="B144" s="43">
        <f t="shared" si="29"/>
        <v>52388.89</v>
      </c>
      <c r="C144" s="10">
        <f t="shared" si="41"/>
        <v>52388.89</v>
      </c>
      <c r="D144" s="12">
        <v>4365.75</v>
      </c>
      <c r="E144" s="12">
        <v>4365.75</v>
      </c>
      <c r="F144" s="12">
        <v>4365.75</v>
      </c>
      <c r="G144" s="12">
        <v>4365.75</v>
      </c>
      <c r="H144" s="12">
        <v>4365.75</v>
      </c>
      <c r="I144" s="12">
        <v>4365.75</v>
      </c>
      <c r="J144" s="12">
        <v>4365.75</v>
      </c>
      <c r="K144" s="12">
        <v>4365.75</v>
      </c>
      <c r="L144" s="12">
        <v>4365.75</v>
      </c>
      <c r="M144" s="12">
        <v>4365.75</v>
      </c>
      <c r="N144" s="12">
        <v>4365.75</v>
      </c>
      <c r="O144" s="12">
        <v>4365.64</v>
      </c>
      <c r="P144" s="22"/>
    </row>
    <row r="145" spans="1:16" ht="12.75">
      <c r="A145" s="30" t="s">
        <v>136</v>
      </c>
      <c r="B145" s="43">
        <f t="shared" si="29"/>
        <v>19620</v>
      </c>
      <c r="C145" s="10">
        <f t="shared" si="41"/>
        <v>19620</v>
      </c>
      <c r="D145" s="12"/>
      <c r="E145" s="12"/>
      <c r="F145" s="12">
        <v>0</v>
      </c>
      <c r="G145" s="12">
        <v>0</v>
      </c>
      <c r="H145" s="12">
        <v>0</v>
      </c>
      <c r="I145" s="12">
        <v>9810</v>
      </c>
      <c r="J145" s="12">
        <v>0</v>
      </c>
      <c r="K145" s="12">
        <v>0</v>
      </c>
      <c r="L145" s="12">
        <v>0</v>
      </c>
      <c r="M145" s="12">
        <v>0</v>
      </c>
      <c r="N145" s="12">
        <v>9810</v>
      </c>
      <c r="O145" s="12">
        <v>0</v>
      </c>
      <c r="P145" s="22"/>
    </row>
    <row r="146" spans="1:16" ht="12.75">
      <c r="A146" s="30" t="s">
        <v>137</v>
      </c>
      <c r="B146" s="43">
        <f t="shared" si="29"/>
        <v>116830.26000000001</v>
      </c>
      <c r="C146" s="10">
        <f t="shared" si="41"/>
        <v>116830.26000000001</v>
      </c>
      <c r="D146" s="12">
        <v>9735.86</v>
      </c>
      <c r="E146" s="12">
        <v>9735.86</v>
      </c>
      <c r="F146" s="12">
        <v>9735.86</v>
      </c>
      <c r="G146" s="12">
        <v>9735.86</v>
      </c>
      <c r="H146" s="12">
        <v>9735.86</v>
      </c>
      <c r="I146" s="12">
        <v>9735.86</v>
      </c>
      <c r="J146" s="12">
        <v>9735.86</v>
      </c>
      <c r="K146" s="12">
        <v>9735.86</v>
      </c>
      <c r="L146" s="12">
        <v>9735.86</v>
      </c>
      <c r="M146" s="12">
        <v>9735.86</v>
      </c>
      <c r="N146" s="12">
        <v>9735.86</v>
      </c>
      <c r="O146" s="12">
        <v>9735.8</v>
      </c>
      <c r="P146" s="22"/>
    </row>
    <row r="147" spans="1:16" ht="12.75">
      <c r="A147" s="30" t="s">
        <v>138</v>
      </c>
      <c r="B147" s="43">
        <f t="shared" si="29"/>
        <v>35282.74</v>
      </c>
      <c r="C147" s="10">
        <f t="shared" si="41"/>
        <v>35282.74</v>
      </c>
      <c r="D147" s="12">
        <v>2940.23</v>
      </c>
      <c r="E147" s="12">
        <v>2940.23</v>
      </c>
      <c r="F147" s="12">
        <v>2940.23</v>
      </c>
      <c r="G147" s="12">
        <v>2940.23</v>
      </c>
      <c r="H147" s="12">
        <v>2940.23</v>
      </c>
      <c r="I147" s="12">
        <v>2940.23</v>
      </c>
      <c r="J147" s="12">
        <v>2940.23</v>
      </c>
      <c r="K147" s="12">
        <v>2940.23</v>
      </c>
      <c r="L147" s="12">
        <v>2940.23</v>
      </c>
      <c r="M147" s="12">
        <v>2940.23</v>
      </c>
      <c r="N147" s="12">
        <v>2940.23</v>
      </c>
      <c r="O147" s="12">
        <v>2940.21</v>
      </c>
      <c r="P147" s="22"/>
    </row>
    <row r="148" spans="1:16" ht="25.5">
      <c r="A148" s="30" t="s">
        <v>139</v>
      </c>
      <c r="B148" s="43">
        <f t="shared" si="29"/>
        <v>6149</v>
      </c>
      <c r="C148" s="10">
        <f t="shared" si="41"/>
        <v>6149</v>
      </c>
      <c r="D148" s="12">
        <v>512.42</v>
      </c>
      <c r="E148" s="12">
        <v>512.42</v>
      </c>
      <c r="F148" s="12">
        <v>512.42</v>
      </c>
      <c r="G148" s="12">
        <v>512.42</v>
      </c>
      <c r="H148" s="12">
        <v>512.42</v>
      </c>
      <c r="I148" s="12">
        <v>512.42</v>
      </c>
      <c r="J148" s="12">
        <v>512.42</v>
      </c>
      <c r="K148" s="12">
        <v>512.42</v>
      </c>
      <c r="L148" s="12">
        <v>512.42</v>
      </c>
      <c r="M148" s="12">
        <v>512.42</v>
      </c>
      <c r="N148" s="12">
        <v>512.42</v>
      </c>
      <c r="O148" s="12">
        <v>512.38</v>
      </c>
      <c r="P148" s="22">
        <f t="shared" si="28"/>
        <v>0</v>
      </c>
    </row>
    <row r="149" spans="1:16" ht="25.5" hidden="1">
      <c r="A149" s="30" t="s">
        <v>85</v>
      </c>
      <c r="B149" s="43">
        <f t="shared" si="29"/>
        <v>0</v>
      </c>
      <c r="C149" s="10">
        <f t="shared" si="41"/>
        <v>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22">
        <f t="shared" si="28"/>
        <v>0</v>
      </c>
    </row>
    <row r="150" spans="1:16" ht="12.75" customHeight="1" hidden="1">
      <c r="A150" s="30" t="s">
        <v>86</v>
      </c>
      <c r="B150" s="43">
        <f t="shared" si="29"/>
        <v>0</v>
      </c>
      <c r="C150" s="10">
        <f t="shared" si="41"/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22">
        <f t="shared" si="28"/>
        <v>0</v>
      </c>
    </row>
    <row r="151" spans="1:16" ht="25.5" hidden="1">
      <c r="A151" s="30" t="s">
        <v>49</v>
      </c>
      <c r="B151" s="43">
        <f t="shared" si="29"/>
        <v>0</v>
      </c>
      <c r="C151" s="10">
        <f t="shared" si="41"/>
        <v>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22">
        <f t="shared" si="28"/>
        <v>0</v>
      </c>
    </row>
    <row r="152" spans="1:16" ht="25.5" hidden="1">
      <c r="A152" s="30" t="s">
        <v>50</v>
      </c>
      <c r="B152" s="43">
        <f t="shared" si="29"/>
        <v>0</v>
      </c>
      <c r="C152" s="10">
        <f t="shared" si="41"/>
        <v>0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22">
        <f t="shared" si="28"/>
        <v>0</v>
      </c>
    </row>
    <row r="153" spans="1:16" ht="25.5" hidden="1">
      <c r="A153" s="30" t="s">
        <v>51</v>
      </c>
      <c r="B153" s="43">
        <f t="shared" si="29"/>
        <v>0</v>
      </c>
      <c r="C153" s="10">
        <f t="shared" si="41"/>
        <v>0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22">
        <f>B153-C153</f>
        <v>0</v>
      </c>
    </row>
    <row r="154" spans="1:16" ht="25.5" hidden="1">
      <c r="A154" s="30" t="s">
        <v>52</v>
      </c>
      <c r="B154" s="43">
        <f t="shared" si="29"/>
        <v>0</v>
      </c>
      <c r="C154" s="10">
        <f t="shared" si="41"/>
        <v>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22">
        <f>B154-C154</f>
        <v>0</v>
      </c>
    </row>
    <row r="155" spans="1:16" ht="11.25" customHeight="1">
      <c r="A155" s="30" t="s">
        <v>140</v>
      </c>
      <c r="B155" s="43">
        <f t="shared" si="29"/>
        <v>1857</v>
      </c>
      <c r="C155" s="10">
        <f t="shared" si="41"/>
        <v>1857</v>
      </c>
      <c r="D155" s="12">
        <v>154.75</v>
      </c>
      <c r="E155" s="12">
        <v>154.75</v>
      </c>
      <c r="F155" s="12">
        <v>154.75</v>
      </c>
      <c r="G155" s="12">
        <v>154.75</v>
      </c>
      <c r="H155" s="12">
        <v>154.75</v>
      </c>
      <c r="I155" s="12">
        <v>154.75</v>
      </c>
      <c r="J155" s="12">
        <v>154.75</v>
      </c>
      <c r="K155" s="12">
        <v>154.75</v>
      </c>
      <c r="L155" s="12">
        <v>154.75</v>
      </c>
      <c r="M155" s="12">
        <v>154.75</v>
      </c>
      <c r="N155" s="12">
        <v>154.75</v>
      </c>
      <c r="O155" s="12">
        <v>154.75</v>
      </c>
      <c r="P155" s="22"/>
    </row>
    <row r="156" spans="1:16" ht="12.75" hidden="1">
      <c r="A156" s="30"/>
      <c r="B156" s="43">
        <f t="shared" si="29"/>
        <v>0</v>
      </c>
      <c r="C156" s="10">
        <f t="shared" si="41"/>
        <v>0</v>
      </c>
      <c r="D156" s="12"/>
      <c r="E156" s="12"/>
      <c r="F156" s="12"/>
      <c r="G156" s="12"/>
      <c r="H156" s="12"/>
      <c r="I156" s="12"/>
      <c r="J156" s="12"/>
      <c r="K156" s="12"/>
      <c r="L156" s="12">
        <v>0</v>
      </c>
      <c r="M156" s="12"/>
      <c r="N156" s="12"/>
      <c r="O156" s="12"/>
      <c r="P156" s="22"/>
    </row>
    <row r="157" spans="1:16" ht="12.75" hidden="1">
      <c r="A157" s="30"/>
      <c r="B157" s="43">
        <f t="shared" si="29"/>
        <v>0</v>
      </c>
      <c r="C157" s="10">
        <f t="shared" si="41"/>
        <v>0</v>
      </c>
      <c r="D157" s="12"/>
      <c r="E157" s="12"/>
      <c r="F157" s="12"/>
      <c r="G157" s="12"/>
      <c r="H157" s="12"/>
      <c r="I157" s="12"/>
      <c r="J157" s="12"/>
      <c r="K157" s="12"/>
      <c r="L157" s="12">
        <v>0</v>
      </c>
      <c r="M157" s="12"/>
      <c r="N157" s="12"/>
      <c r="O157" s="12"/>
      <c r="P157" s="22"/>
    </row>
    <row r="158" spans="1:16" s="15" customFormat="1" ht="25.5">
      <c r="A158" s="46" t="s">
        <v>29</v>
      </c>
      <c r="B158" s="35">
        <f t="shared" si="29"/>
        <v>259007.40000000005</v>
      </c>
      <c r="C158" s="45">
        <f>C159</f>
        <v>259007.40000000005</v>
      </c>
      <c r="D158" s="45">
        <f aca="true" t="shared" si="42" ref="D158:P158">D159</f>
        <v>21583.95</v>
      </c>
      <c r="E158" s="45">
        <f t="shared" si="42"/>
        <v>21583.95</v>
      </c>
      <c r="F158" s="45">
        <f t="shared" si="42"/>
        <v>21583.95</v>
      </c>
      <c r="G158" s="45">
        <f t="shared" si="42"/>
        <v>21583.95</v>
      </c>
      <c r="H158" s="45">
        <f t="shared" si="42"/>
        <v>21583.95</v>
      </c>
      <c r="I158" s="45">
        <f t="shared" si="42"/>
        <v>21583.95</v>
      </c>
      <c r="J158" s="45">
        <f t="shared" si="42"/>
        <v>21583.95</v>
      </c>
      <c r="K158" s="45">
        <f t="shared" si="42"/>
        <v>21583.95</v>
      </c>
      <c r="L158" s="45">
        <f t="shared" si="42"/>
        <v>21583.95</v>
      </c>
      <c r="M158" s="45">
        <f t="shared" si="42"/>
        <v>21583.95</v>
      </c>
      <c r="N158" s="45">
        <f t="shared" si="42"/>
        <v>21583.95</v>
      </c>
      <c r="O158" s="45">
        <f t="shared" si="42"/>
        <v>21583.95</v>
      </c>
      <c r="P158" s="13">
        <f t="shared" si="42"/>
        <v>0</v>
      </c>
    </row>
    <row r="159" spans="1:16" ht="12.75">
      <c r="A159" s="30" t="s">
        <v>141</v>
      </c>
      <c r="B159" s="43">
        <f t="shared" si="29"/>
        <v>259007.40000000005</v>
      </c>
      <c r="C159" s="10">
        <f>SUM(D159:O159)</f>
        <v>259007.40000000005</v>
      </c>
      <c r="D159" s="12">
        <v>21583.95</v>
      </c>
      <c r="E159" s="12">
        <v>21583.95</v>
      </c>
      <c r="F159" s="12">
        <v>21583.95</v>
      </c>
      <c r="G159" s="12">
        <v>21583.95</v>
      </c>
      <c r="H159" s="12">
        <v>21583.95</v>
      </c>
      <c r="I159" s="12">
        <v>21583.95</v>
      </c>
      <c r="J159" s="12">
        <v>21583.95</v>
      </c>
      <c r="K159" s="12">
        <v>21583.95</v>
      </c>
      <c r="L159" s="12">
        <v>21583.95</v>
      </c>
      <c r="M159" s="12">
        <v>21583.95</v>
      </c>
      <c r="N159" s="12">
        <v>21583.95</v>
      </c>
      <c r="O159" s="12">
        <v>21583.95</v>
      </c>
      <c r="P159" s="22">
        <f t="shared" si="28"/>
        <v>0</v>
      </c>
    </row>
    <row r="160" spans="1:16" s="15" customFormat="1" ht="24">
      <c r="A160" s="62" t="s">
        <v>82</v>
      </c>
      <c r="B160" s="35">
        <f t="shared" si="29"/>
        <v>8479</v>
      </c>
      <c r="C160" s="35">
        <f>C161+C162+C163</f>
        <v>8479</v>
      </c>
      <c r="D160" s="45">
        <f>D161+D162+D163</f>
        <v>0</v>
      </c>
      <c r="E160" s="45">
        <f>E161+E162</f>
        <v>0</v>
      </c>
      <c r="F160" s="45">
        <f>F161+F162</f>
        <v>0</v>
      </c>
      <c r="G160" s="45">
        <f>G161+G162</f>
        <v>0</v>
      </c>
      <c r="H160" s="45">
        <f>H161+H162</f>
        <v>0</v>
      </c>
      <c r="I160" s="45">
        <f>I161+I162</f>
        <v>2826.32</v>
      </c>
      <c r="J160" s="45">
        <f aca="true" t="shared" si="43" ref="J160:O160">J161+J162+J163</f>
        <v>2826.34</v>
      </c>
      <c r="K160" s="45">
        <f t="shared" si="43"/>
        <v>2826.34</v>
      </c>
      <c r="L160" s="45">
        <f t="shared" si="43"/>
        <v>0</v>
      </c>
      <c r="M160" s="45">
        <f t="shared" si="43"/>
        <v>0</v>
      </c>
      <c r="N160" s="45">
        <f t="shared" si="43"/>
        <v>0</v>
      </c>
      <c r="O160" s="45">
        <f t="shared" si="43"/>
        <v>0</v>
      </c>
      <c r="P160" s="13">
        <f>P161</f>
        <v>0</v>
      </c>
    </row>
    <row r="161" spans="1:16" ht="12.75">
      <c r="A161" s="31" t="s">
        <v>142</v>
      </c>
      <c r="B161" s="43">
        <f t="shared" si="29"/>
        <v>8479</v>
      </c>
      <c r="C161" s="10">
        <f>SUM(D161:O161)</f>
        <v>8479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2826.32</v>
      </c>
      <c r="J161" s="12">
        <v>2826.34</v>
      </c>
      <c r="K161" s="12">
        <v>2826.34</v>
      </c>
      <c r="L161" s="12">
        <v>0</v>
      </c>
      <c r="M161" s="12">
        <v>0</v>
      </c>
      <c r="N161" s="12">
        <v>0</v>
      </c>
      <c r="O161" s="12">
        <v>0</v>
      </c>
      <c r="P161" s="22">
        <f>B161-C161</f>
        <v>0</v>
      </c>
    </row>
    <row r="162" spans="1:16" ht="11.25" customHeight="1">
      <c r="A162" s="31" t="s">
        <v>143</v>
      </c>
      <c r="B162" s="43">
        <f t="shared" si="29"/>
        <v>0</v>
      </c>
      <c r="C162" s="10">
        <f>SUM(D162:O162)</f>
        <v>0</v>
      </c>
      <c r="D162" s="12"/>
      <c r="E162" s="12"/>
      <c r="F162" s="12"/>
      <c r="G162" s="12">
        <v>0</v>
      </c>
      <c r="H162" s="12"/>
      <c r="I162" s="12"/>
      <c r="J162" s="12"/>
      <c r="K162" s="12"/>
      <c r="L162" s="12"/>
      <c r="M162" s="12"/>
      <c r="N162" s="12"/>
      <c r="O162" s="12"/>
      <c r="P162" s="22"/>
    </row>
    <row r="163" spans="1:16" ht="17.25" customHeight="1" hidden="1">
      <c r="A163" s="31"/>
      <c r="B163" s="43">
        <f t="shared" si="29"/>
        <v>0</v>
      </c>
      <c r="C163" s="10">
        <f>SUM(D163:O163)</f>
        <v>0</v>
      </c>
      <c r="D163" s="12"/>
      <c r="E163" s="12"/>
      <c r="F163" s="12"/>
      <c r="G163" s="12"/>
      <c r="H163" s="12">
        <v>0</v>
      </c>
      <c r="I163" s="12"/>
      <c r="J163" s="12">
        <v>0</v>
      </c>
      <c r="K163" s="12"/>
      <c r="L163" s="12"/>
      <c r="M163" s="12"/>
      <c r="N163" s="12"/>
      <c r="O163" s="12"/>
      <c r="P163" s="22"/>
    </row>
    <row r="164" spans="1:16" ht="36">
      <c r="A164" s="67" t="s">
        <v>30</v>
      </c>
      <c r="B164" s="47">
        <f>B8-B43</f>
        <v>0</v>
      </c>
      <c r="C164" s="47">
        <f aca="true" t="shared" si="44" ref="C164:O164">C8-C43</f>
        <v>0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f>P8-P43</f>
        <v>0</v>
      </c>
    </row>
    <row r="165" spans="1:16" ht="24">
      <c r="A165" s="67" t="s">
        <v>31</v>
      </c>
      <c r="B165" s="47">
        <f>B8-B43</f>
        <v>0</v>
      </c>
      <c r="C165" s="47">
        <f>C8-C43</f>
        <v>0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>
        <f>P9-P44</f>
        <v>0</v>
      </c>
    </row>
    <row r="166" spans="3:15" ht="0.75" customHeight="1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ht="12.75" hidden="1"/>
    <row r="168" spans="1:9" ht="12.75">
      <c r="A168" s="24" t="s">
        <v>94</v>
      </c>
      <c r="B168" s="27"/>
      <c r="C168" s="76" t="s">
        <v>96</v>
      </c>
      <c r="D168" s="76"/>
      <c r="E168" s="26"/>
      <c r="F168" s="26"/>
      <c r="G168" s="26"/>
      <c r="H168" s="26"/>
      <c r="I168" s="26"/>
    </row>
    <row r="169" spans="1:9" ht="12.75">
      <c r="A169" s="24"/>
      <c r="B169" s="29" t="s">
        <v>61</v>
      </c>
      <c r="C169" s="77" t="s">
        <v>62</v>
      </c>
      <c r="D169" s="77"/>
      <c r="E169" s="26"/>
      <c r="F169" s="26"/>
      <c r="G169" s="26"/>
      <c r="H169" s="26"/>
      <c r="I169" s="26"/>
    </row>
    <row r="170" spans="1:9" ht="12.75" hidden="1">
      <c r="A170" s="24"/>
      <c r="B170" s="26"/>
      <c r="C170" s="26"/>
      <c r="D170" s="26"/>
      <c r="E170" s="26"/>
      <c r="F170" s="26"/>
      <c r="G170" s="26"/>
      <c r="H170" s="26"/>
      <c r="I170" s="26"/>
    </row>
    <row r="171" spans="1:15" ht="12.75">
      <c r="A171" s="24" t="s">
        <v>75</v>
      </c>
      <c r="B171" s="27"/>
      <c r="C171" s="76" t="s">
        <v>95</v>
      </c>
      <c r="D171" s="76"/>
      <c r="E171" s="26"/>
      <c r="F171" s="26"/>
      <c r="G171" s="26"/>
      <c r="H171" s="26"/>
      <c r="I171" s="26"/>
      <c r="N171" s="78" t="s">
        <v>147</v>
      </c>
      <c r="O171" s="78"/>
    </row>
    <row r="172" spans="1:9" ht="12.75">
      <c r="A172" s="24"/>
      <c r="B172" s="29" t="s">
        <v>61</v>
      </c>
      <c r="C172" s="77" t="s">
        <v>62</v>
      </c>
      <c r="D172" s="77"/>
      <c r="E172" s="26"/>
      <c r="F172" s="26"/>
      <c r="G172" s="26"/>
      <c r="H172" s="26"/>
      <c r="I172" s="26"/>
    </row>
    <row r="173" spans="1:9" ht="12.75">
      <c r="A173" s="24"/>
      <c r="B173" s="29"/>
      <c r="C173" s="29"/>
      <c r="D173" s="29"/>
      <c r="E173" s="26"/>
      <c r="F173" s="26"/>
      <c r="G173" s="26"/>
      <c r="H173" s="26"/>
      <c r="I173" s="26"/>
    </row>
    <row r="174" spans="1:9" ht="12.75">
      <c r="A174" s="28"/>
      <c r="B174" s="25"/>
      <c r="C174" s="26"/>
      <c r="D174" s="26"/>
      <c r="E174" s="26"/>
      <c r="F174" s="26"/>
      <c r="G174" s="26"/>
      <c r="H174" s="26"/>
      <c r="I174" s="26"/>
    </row>
    <row r="175" spans="1:9" ht="12.75">
      <c r="A175" s="24"/>
      <c r="B175" s="25"/>
      <c r="C175" s="26"/>
      <c r="D175" s="26"/>
      <c r="E175" s="26"/>
      <c r="F175" s="26"/>
      <c r="G175" s="26"/>
      <c r="H175" s="26"/>
      <c r="I175" s="26"/>
    </row>
    <row r="176" spans="1:9" ht="12.75">
      <c r="A176" s="24"/>
      <c r="B176" s="25"/>
      <c r="C176" s="26"/>
      <c r="D176" s="26"/>
      <c r="E176" s="26"/>
      <c r="F176" s="26"/>
      <c r="G176" s="26"/>
      <c r="H176" s="26"/>
      <c r="I176" s="26"/>
    </row>
    <row r="177" spans="1:9" ht="12.75">
      <c r="A177" s="24"/>
      <c r="B177" s="25"/>
      <c r="C177" s="26"/>
      <c r="D177" s="26"/>
      <c r="E177" s="26"/>
      <c r="F177" s="26"/>
      <c r="G177" s="26"/>
      <c r="H177" s="26"/>
      <c r="I177" s="26"/>
    </row>
    <row r="178" spans="1:9" ht="12.75">
      <c r="A178" s="24"/>
      <c r="B178" s="25"/>
      <c r="C178" s="26"/>
      <c r="D178" s="26"/>
      <c r="E178" s="26"/>
      <c r="F178" s="26"/>
      <c r="G178" s="26"/>
      <c r="H178" s="26"/>
      <c r="I178" s="26"/>
    </row>
    <row r="179" spans="1:9" ht="12.75">
      <c r="A179" s="24"/>
      <c r="B179" s="25"/>
      <c r="C179" s="26"/>
      <c r="D179" s="26"/>
      <c r="E179" s="26"/>
      <c r="F179" s="26"/>
      <c r="G179" s="26"/>
      <c r="H179" s="26"/>
      <c r="I179" s="26"/>
    </row>
  </sheetData>
  <sheetProtection/>
  <mergeCells count="13">
    <mergeCell ref="P5:P6"/>
    <mergeCell ref="C168:D168"/>
    <mergeCell ref="C169:D169"/>
    <mergeCell ref="C171:D171"/>
    <mergeCell ref="N171:O171"/>
    <mergeCell ref="C172:D172"/>
    <mergeCell ref="A1:O1"/>
    <mergeCell ref="A2:O2"/>
    <mergeCell ref="A3:O3"/>
    <mergeCell ref="A5:A6"/>
    <mergeCell ref="B5:B6"/>
    <mergeCell ref="C5:C6"/>
    <mergeCell ref="D5:O5"/>
  </mergeCells>
  <printOptions/>
  <pageMargins left="0" right="0" top="0" bottom="0" header="0" footer="0"/>
  <pageSetup horizontalDpi="600" verticalDpi="600" orientation="landscape" paperSize="9" scale="60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Финорган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0198090</cp:lastModifiedBy>
  <cp:lastPrinted>2019-11-27T06:03:15Z</cp:lastPrinted>
  <dcterms:created xsi:type="dcterms:W3CDTF">2009-03-18T07:39:22Z</dcterms:created>
  <dcterms:modified xsi:type="dcterms:W3CDTF">2020-03-04T08:12:02Z</dcterms:modified>
  <cp:category/>
  <cp:version/>
  <cp:contentType/>
  <cp:contentStatus/>
</cp:coreProperties>
</file>